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6440" tabRatio="500"/>
  </bookViews>
  <sheets>
    <sheet name="Summary" sheetId="2" r:id="rId1"/>
    <sheet name="Complete Data Set" sheetId="1" r:id="rId2"/>
    <sheet name="Pebble Count" sheetId="3" r:id="rId3"/>
    <sheet name="Special Cases" sheetId="4" r:id="rId4"/>
  </sheets>
  <externalReferences>
    <externalReference r:id="rId5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4" l="1"/>
  <c r="I11" i="4"/>
  <c r="S10" i="4"/>
  <c r="I10" i="4"/>
  <c r="S9" i="4"/>
  <c r="I9" i="4"/>
  <c r="S8" i="4"/>
  <c r="I8" i="4"/>
  <c r="I7" i="4"/>
  <c r="I6" i="4"/>
  <c r="I5" i="4"/>
  <c r="I3" i="4"/>
  <c r="BM24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O18" i="3"/>
  <c r="BO17" i="3"/>
  <c r="BO32" i="3"/>
  <c r="BN23" i="3"/>
  <c r="BL32" i="3"/>
  <c r="BG24" i="3"/>
  <c r="BH6" i="3"/>
  <c r="BH7" i="3"/>
  <c r="BH8" i="3"/>
  <c r="BH9" i="3"/>
  <c r="BH10" i="3"/>
  <c r="BH11" i="3"/>
  <c r="BH12" i="3"/>
  <c r="BH13" i="3"/>
  <c r="BH14" i="3"/>
  <c r="BH15" i="3"/>
  <c r="BH16" i="3"/>
  <c r="BH17" i="3"/>
  <c r="BH18" i="3"/>
  <c r="BH19" i="3"/>
  <c r="BI19" i="3"/>
  <c r="BI18" i="3"/>
  <c r="BI32" i="3"/>
  <c r="BH23" i="3"/>
  <c r="BF32" i="3"/>
  <c r="BA24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C19" i="3"/>
  <c r="BC18" i="3"/>
  <c r="BC32" i="3"/>
  <c r="BB23" i="3"/>
  <c r="AZ32" i="3"/>
  <c r="AU24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W19" i="3"/>
  <c r="AW18" i="3"/>
  <c r="AW32" i="3"/>
  <c r="AV23" i="3"/>
  <c r="AT32" i="3"/>
  <c r="AO24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Q19" i="3"/>
  <c r="AQ18" i="3"/>
  <c r="AQ32" i="3"/>
  <c r="AP23" i="3"/>
  <c r="AN32" i="3"/>
  <c r="AI24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K18" i="3"/>
  <c r="AK17" i="3"/>
  <c r="AK32" i="3"/>
  <c r="AJ23" i="3"/>
  <c r="AH32" i="3"/>
  <c r="AC24" i="3"/>
  <c r="AD6" i="3"/>
  <c r="AD7" i="3"/>
  <c r="AD8" i="3"/>
  <c r="AD9" i="3"/>
  <c r="AD10" i="3"/>
  <c r="AD11" i="3"/>
  <c r="AD12" i="3"/>
  <c r="AD13" i="3"/>
  <c r="AD14" i="3"/>
  <c r="AD15" i="3"/>
  <c r="AD16" i="3"/>
  <c r="AE16" i="3"/>
  <c r="AE15" i="3"/>
  <c r="AE32" i="3"/>
  <c r="AD23" i="3"/>
  <c r="AB32" i="3"/>
  <c r="W24" i="3"/>
  <c r="X6" i="3"/>
  <c r="X7" i="3"/>
  <c r="X8" i="3"/>
  <c r="X9" i="3"/>
  <c r="X10" i="3"/>
  <c r="X11" i="3"/>
  <c r="X12" i="3"/>
  <c r="X13" i="3"/>
  <c r="X14" i="3"/>
  <c r="X15" i="3"/>
  <c r="X16" i="3"/>
  <c r="Y16" i="3"/>
  <c r="Y15" i="3"/>
  <c r="Y32" i="3"/>
  <c r="X23" i="3"/>
  <c r="V32" i="3"/>
  <c r="Q24" i="3"/>
  <c r="R6" i="3"/>
  <c r="R7" i="3"/>
  <c r="R8" i="3"/>
  <c r="R9" i="3"/>
  <c r="R10" i="3"/>
  <c r="R11" i="3"/>
  <c r="R12" i="3"/>
  <c r="R13" i="3"/>
  <c r="R14" i="3"/>
  <c r="R15" i="3"/>
  <c r="S15" i="3"/>
  <c r="S14" i="3"/>
  <c r="S32" i="3"/>
  <c r="R23" i="3"/>
  <c r="P32" i="3"/>
  <c r="K24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M18" i="3"/>
  <c r="M17" i="3"/>
  <c r="M32" i="3"/>
  <c r="L23" i="3"/>
  <c r="J32" i="3"/>
  <c r="E2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G19" i="3"/>
  <c r="G18" i="3"/>
  <c r="G32" i="3"/>
  <c r="F23" i="3"/>
  <c r="D32" i="3"/>
  <c r="BO16" i="3"/>
  <c r="BO31" i="3"/>
  <c r="BN20" i="3"/>
  <c r="BN21" i="3"/>
  <c r="BN22" i="3"/>
  <c r="BL31" i="3"/>
  <c r="BI31" i="3"/>
  <c r="BH20" i="3"/>
  <c r="BH21" i="3"/>
  <c r="BH22" i="3"/>
  <c r="BF31" i="3"/>
  <c r="BC17" i="3"/>
  <c r="BC31" i="3"/>
  <c r="BB20" i="3"/>
  <c r="BB21" i="3"/>
  <c r="BB22" i="3"/>
  <c r="AZ31" i="3"/>
  <c r="AW17" i="3"/>
  <c r="AW31" i="3"/>
  <c r="AV20" i="3"/>
  <c r="AV21" i="3"/>
  <c r="AV22" i="3"/>
  <c r="AT31" i="3"/>
  <c r="AQ17" i="3"/>
  <c r="AQ31" i="3"/>
  <c r="AP20" i="3"/>
  <c r="AP21" i="3"/>
  <c r="AP22" i="3"/>
  <c r="AN31" i="3"/>
  <c r="AK31" i="3"/>
  <c r="AJ20" i="3"/>
  <c r="AJ21" i="3"/>
  <c r="AJ22" i="3"/>
  <c r="AH31" i="3"/>
  <c r="AE14" i="3"/>
  <c r="AE31" i="3"/>
  <c r="AD20" i="3"/>
  <c r="AD21" i="3"/>
  <c r="AD22" i="3"/>
  <c r="AB31" i="3"/>
  <c r="Y14" i="3"/>
  <c r="Y31" i="3"/>
  <c r="X20" i="3"/>
  <c r="X21" i="3"/>
  <c r="X22" i="3"/>
  <c r="V31" i="3"/>
  <c r="S13" i="3"/>
  <c r="S31" i="3"/>
  <c r="R20" i="3"/>
  <c r="R21" i="3"/>
  <c r="R22" i="3"/>
  <c r="P31" i="3"/>
  <c r="M16" i="3"/>
  <c r="M15" i="3"/>
  <c r="M31" i="3"/>
  <c r="L20" i="3"/>
  <c r="L21" i="3"/>
  <c r="L22" i="3"/>
  <c r="J31" i="3"/>
  <c r="G17" i="3"/>
  <c r="G31" i="3"/>
  <c r="F20" i="3"/>
  <c r="F21" i="3"/>
  <c r="F22" i="3"/>
  <c r="D31" i="3"/>
  <c r="BO15" i="3"/>
  <c r="BO14" i="3"/>
  <c r="BO30" i="3"/>
  <c r="BN19" i="3"/>
  <c r="BL30" i="3"/>
  <c r="BI17" i="3"/>
  <c r="BI16" i="3"/>
  <c r="BI30" i="3"/>
  <c r="BF30" i="3"/>
  <c r="BC16" i="3"/>
  <c r="BC15" i="3"/>
  <c r="BC30" i="3"/>
  <c r="AZ30" i="3"/>
  <c r="AW15" i="3"/>
  <c r="AW14" i="3"/>
  <c r="AW30" i="3"/>
  <c r="AT30" i="3"/>
  <c r="AQ16" i="3"/>
  <c r="AQ15" i="3"/>
  <c r="AQ30" i="3"/>
  <c r="AN30" i="3"/>
  <c r="AK15" i="3"/>
  <c r="AK14" i="3"/>
  <c r="AK30" i="3"/>
  <c r="AJ19" i="3"/>
  <c r="AH30" i="3"/>
  <c r="AE13" i="3"/>
  <c r="AE12" i="3"/>
  <c r="AE30" i="3"/>
  <c r="AD17" i="3"/>
  <c r="AD18" i="3"/>
  <c r="AD19" i="3"/>
  <c r="AB30" i="3"/>
  <c r="Y13" i="3"/>
  <c r="Y12" i="3"/>
  <c r="Y30" i="3"/>
  <c r="X17" i="3"/>
  <c r="X18" i="3"/>
  <c r="X19" i="3"/>
  <c r="V30" i="3"/>
  <c r="S12" i="3"/>
  <c r="S30" i="3"/>
  <c r="R16" i="3"/>
  <c r="R17" i="3"/>
  <c r="R18" i="3"/>
  <c r="R19" i="3"/>
  <c r="P30" i="3"/>
  <c r="M14" i="3"/>
  <c r="M13" i="3"/>
  <c r="M30" i="3"/>
  <c r="L19" i="3"/>
  <c r="J30" i="3"/>
  <c r="G16" i="3"/>
  <c r="G30" i="3"/>
  <c r="D30" i="3"/>
  <c r="BO12" i="3"/>
  <c r="BO11" i="3"/>
  <c r="BO29" i="3"/>
  <c r="BL29" i="3"/>
  <c r="BI14" i="3"/>
  <c r="BI13" i="3"/>
  <c r="BI29" i="3"/>
  <c r="BF29" i="3"/>
  <c r="BC14" i="3"/>
  <c r="BC13" i="3"/>
  <c r="BC29" i="3"/>
  <c r="AZ29" i="3"/>
  <c r="AW10" i="3"/>
  <c r="AW9" i="3"/>
  <c r="AW29" i="3"/>
  <c r="AT29" i="3"/>
  <c r="AQ13" i="3"/>
  <c r="AQ12" i="3"/>
  <c r="AQ29" i="3"/>
  <c r="AN29" i="3"/>
  <c r="AK7" i="3"/>
  <c r="AK6" i="3"/>
  <c r="AK29" i="3"/>
  <c r="AH29" i="3"/>
  <c r="AE10" i="3"/>
  <c r="AE9" i="3"/>
  <c r="AE29" i="3"/>
  <c r="AB29" i="3"/>
  <c r="Y11" i="3"/>
  <c r="Y10" i="3"/>
  <c r="Y29" i="3"/>
  <c r="V29" i="3"/>
  <c r="S11" i="3"/>
  <c r="S10" i="3"/>
  <c r="S29" i="3"/>
  <c r="P29" i="3"/>
  <c r="M10" i="3"/>
  <c r="M9" i="3"/>
  <c r="M29" i="3"/>
  <c r="J29" i="3"/>
  <c r="G7" i="3"/>
  <c r="G6" i="3"/>
  <c r="G29" i="3"/>
  <c r="D29" i="3"/>
  <c r="BL28" i="3"/>
  <c r="BI7" i="3"/>
  <c r="BI6" i="3"/>
  <c r="BI28" i="3"/>
  <c r="BF28" i="3"/>
  <c r="BC7" i="3"/>
  <c r="BC6" i="3"/>
  <c r="BC28" i="3"/>
  <c r="AZ28" i="3"/>
  <c r="AT28" i="3"/>
  <c r="AQ9" i="3"/>
  <c r="AQ8" i="3"/>
  <c r="AQ28" i="3"/>
  <c r="AN28" i="3"/>
  <c r="AH28" i="3"/>
  <c r="AB28" i="3"/>
  <c r="Y7" i="3"/>
  <c r="Y6" i="3"/>
  <c r="Y28" i="3"/>
  <c r="V28" i="3"/>
  <c r="P28" i="3"/>
  <c r="M28" i="3"/>
  <c r="J28" i="3"/>
  <c r="D28" i="3"/>
  <c r="BN24" i="3"/>
  <c r="BH24" i="3"/>
  <c r="BB24" i="3"/>
  <c r="AV24" i="3"/>
  <c r="AP24" i="3"/>
  <c r="AJ24" i="3"/>
  <c r="AD24" i="3"/>
  <c r="X24" i="3"/>
  <c r="R24" i="3"/>
  <c r="L24" i="3"/>
  <c r="F24" i="3"/>
  <c r="BO23" i="3"/>
  <c r="BI23" i="3"/>
  <c r="BC23" i="3"/>
  <c r="AW23" i="3"/>
  <c r="AQ23" i="3"/>
  <c r="AK23" i="3"/>
  <c r="AE23" i="3"/>
  <c r="Y23" i="3"/>
  <c r="S23" i="3"/>
  <c r="M23" i="3"/>
  <c r="G23" i="3"/>
  <c r="BO22" i="3"/>
  <c r="BI22" i="3"/>
  <c r="BC22" i="3"/>
  <c r="AW22" i="3"/>
  <c r="AQ22" i="3"/>
  <c r="AK22" i="3"/>
  <c r="AE22" i="3"/>
  <c r="Y22" i="3"/>
  <c r="S22" i="3"/>
  <c r="M22" i="3"/>
  <c r="G22" i="3"/>
  <c r="BO21" i="3"/>
  <c r="BI21" i="3"/>
  <c r="BC21" i="3"/>
  <c r="AW21" i="3"/>
  <c r="AQ21" i="3"/>
  <c r="AK21" i="3"/>
  <c r="AE21" i="3"/>
  <c r="Y21" i="3"/>
  <c r="S21" i="3"/>
  <c r="M21" i="3"/>
  <c r="G21" i="3"/>
  <c r="BO20" i="3"/>
  <c r="BI20" i="3"/>
  <c r="BC20" i="3"/>
  <c r="AW20" i="3"/>
  <c r="AQ20" i="3"/>
  <c r="AK20" i="3"/>
  <c r="AE20" i="3"/>
  <c r="Y20" i="3"/>
  <c r="S20" i="3"/>
  <c r="M20" i="3"/>
  <c r="G20" i="3"/>
  <c r="BO19" i="3"/>
  <c r="AK19" i="3"/>
  <c r="AE19" i="3"/>
  <c r="Y19" i="3"/>
  <c r="S19" i="3"/>
  <c r="M19" i="3"/>
  <c r="AE18" i="3"/>
  <c r="Y18" i="3"/>
  <c r="S18" i="3"/>
  <c r="AE17" i="3"/>
  <c r="Y17" i="3"/>
  <c r="S17" i="3"/>
  <c r="AW16" i="3"/>
  <c r="AK16" i="3"/>
  <c r="S16" i="3"/>
  <c r="BI15" i="3"/>
  <c r="G15" i="3"/>
  <c r="AQ14" i="3"/>
  <c r="G14" i="3"/>
  <c r="BO13" i="3"/>
  <c r="AW13" i="3"/>
  <c r="AK13" i="3"/>
  <c r="G13" i="3"/>
  <c r="BI12" i="3"/>
  <c r="BC12" i="3"/>
  <c r="AW12" i="3"/>
  <c r="AK12" i="3"/>
  <c r="M12" i="3"/>
  <c r="G12" i="3"/>
  <c r="BI11" i="3"/>
  <c r="BC11" i="3"/>
  <c r="AW11" i="3"/>
  <c r="AQ11" i="3"/>
  <c r="AK11" i="3"/>
  <c r="AE11" i="3"/>
  <c r="M11" i="3"/>
  <c r="G11" i="3"/>
  <c r="BO10" i="3"/>
  <c r="BI10" i="3"/>
  <c r="BC10" i="3"/>
  <c r="AQ10" i="3"/>
  <c r="AK10" i="3"/>
  <c r="G10" i="3"/>
  <c r="BO9" i="3"/>
  <c r="BI9" i="3"/>
  <c r="BC9" i="3"/>
  <c r="AK9" i="3"/>
  <c r="Y9" i="3"/>
  <c r="S9" i="3"/>
  <c r="G9" i="3"/>
  <c r="BO8" i="3"/>
  <c r="BI8" i="3"/>
  <c r="BC8" i="3"/>
  <c r="AW8" i="3"/>
  <c r="AK8" i="3"/>
  <c r="AE8" i="3"/>
  <c r="Y8" i="3"/>
  <c r="S8" i="3"/>
  <c r="M8" i="3"/>
  <c r="G8" i="3"/>
  <c r="BO7" i="3"/>
  <c r="AW7" i="3"/>
  <c r="AQ7" i="3"/>
  <c r="AE7" i="3"/>
  <c r="S7" i="3"/>
  <c r="M7" i="3"/>
  <c r="BO6" i="3"/>
  <c r="AW6" i="3"/>
  <c r="AQ6" i="3"/>
  <c r="AE6" i="3"/>
  <c r="S6" i="3"/>
  <c r="M6" i="3"/>
  <c r="R154" i="1"/>
  <c r="R153" i="1"/>
  <c r="S152" i="1"/>
  <c r="R152" i="1"/>
  <c r="R151" i="1"/>
  <c r="R150" i="1"/>
  <c r="R149" i="1"/>
  <c r="S148" i="1"/>
  <c r="R148" i="1"/>
  <c r="R147" i="1"/>
  <c r="R146" i="1"/>
  <c r="R145" i="1"/>
  <c r="R144" i="1"/>
  <c r="R143" i="1"/>
  <c r="R142" i="1"/>
  <c r="T141" i="1"/>
  <c r="R141" i="1"/>
  <c r="R140" i="1"/>
  <c r="S139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S120" i="1"/>
  <c r="R120" i="1"/>
  <c r="R119" i="1"/>
  <c r="S118" i="1"/>
  <c r="R118" i="1"/>
  <c r="S117" i="1"/>
  <c r="R117" i="1"/>
  <c r="S116" i="1"/>
  <c r="R116" i="1"/>
  <c r="R115" i="1"/>
  <c r="R114" i="1"/>
  <c r="T113" i="1"/>
  <c r="R113" i="1"/>
  <c r="T112" i="1"/>
  <c r="R112" i="1"/>
  <c r="T111" i="1"/>
  <c r="R111" i="1"/>
  <c r="S110" i="1"/>
  <c r="R110" i="1"/>
  <c r="T109" i="1"/>
  <c r="R109" i="1"/>
  <c r="R108" i="1"/>
  <c r="R107" i="1"/>
  <c r="T106" i="1"/>
  <c r="R106" i="1"/>
  <c r="S105" i="1"/>
  <c r="R105" i="1"/>
  <c r="R104" i="1"/>
  <c r="S103" i="1"/>
  <c r="R103" i="1"/>
  <c r="S102" i="1"/>
  <c r="R102" i="1"/>
  <c r="S101" i="1"/>
  <c r="R101" i="1"/>
  <c r="T100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T86" i="1"/>
  <c r="R86" i="1"/>
  <c r="R85" i="1"/>
  <c r="T84" i="1"/>
  <c r="R84" i="1"/>
  <c r="R83" i="1"/>
  <c r="R82" i="1"/>
  <c r="S81" i="1"/>
  <c r="R81" i="1"/>
  <c r="R80" i="1"/>
  <c r="R79" i="1"/>
  <c r="S78" i="1"/>
  <c r="R78" i="1"/>
  <c r="S77" i="1"/>
  <c r="R77" i="1"/>
  <c r="T76" i="1"/>
  <c r="R76" i="1"/>
  <c r="T75" i="1"/>
  <c r="R75" i="1"/>
  <c r="T74" i="1"/>
  <c r="R74" i="1"/>
  <c r="R73" i="1"/>
  <c r="R72" i="1"/>
  <c r="S71" i="1"/>
  <c r="R71" i="1"/>
  <c r="S70" i="1"/>
  <c r="R70" i="1"/>
  <c r="S69" i="1"/>
  <c r="R69" i="1"/>
  <c r="S67" i="1"/>
  <c r="R67" i="1"/>
  <c r="S66" i="1"/>
  <c r="R66" i="1"/>
  <c r="T65" i="1"/>
  <c r="R65" i="1"/>
  <c r="R64" i="1"/>
  <c r="R63" i="1"/>
  <c r="R62" i="1"/>
  <c r="R61" i="1"/>
  <c r="R60" i="1"/>
  <c r="R59" i="1"/>
  <c r="R57" i="1"/>
  <c r="R56" i="1"/>
  <c r="R55" i="1"/>
  <c r="R54" i="1"/>
  <c r="R53" i="1"/>
  <c r="R51" i="1"/>
  <c r="R50" i="1"/>
  <c r="R49" i="1"/>
  <c r="R48" i="1"/>
  <c r="R46" i="1"/>
  <c r="R44" i="1"/>
  <c r="R43" i="1"/>
  <c r="T42" i="1"/>
  <c r="R42" i="1"/>
  <c r="R41" i="1"/>
  <c r="R40" i="1"/>
  <c r="R39" i="1"/>
  <c r="R38" i="1"/>
  <c r="T37" i="1"/>
  <c r="S37" i="1"/>
  <c r="R37" i="1"/>
  <c r="S36" i="1"/>
  <c r="R36" i="1"/>
  <c r="R35" i="1"/>
  <c r="S33" i="1"/>
  <c r="R33" i="1"/>
  <c r="T32" i="1"/>
  <c r="R32" i="1"/>
  <c r="T31" i="1"/>
  <c r="R31" i="1"/>
  <c r="S30" i="1"/>
  <c r="R30" i="1"/>
  <c r="S27" i="1"/>
  <c r="R27" i="1"/>
  <c r="T26" i="1"/>
  <c r="R26" i="1"/>
  <c r="R25" i="1"/>
  <c r="R24" i="1"/>
  <c r="S23" i="1"/>
  <c r="R23" i="1"/>
  <c r="S21" i="1"/>
  <c r="R21" i="1"/>
  <c r="S20" i="1"/>
  <c r="R20" i="1"/>
  <c r="R19" i="1"/>
  <c r="S17" i="1"/>
  <c r="R17" i="1"/>
  <c r="R16" i="1"/>
  <c r="R15" i="1"/>
  <c r="R14" i="1"/>
  <c r="R13" i="1"/>
  <c r="R12" i="1"/>
  <c r="S11" i="1"/>
  <c r="R11" i="1"/>
  <c r="S10" i="1"/>
  <c r="R10" i="1"/>
  <c r="S9" i="1"/>
  <c r="R9" i="1"/>
</calcChain>
</file>

<file path=xl/sharedStrings.xml><?xml version="1.0" encoding="utf-8"?>
<sst xmlns="http://schemas.openxmlformats.org/spreadsheetml/2006/main" count="1746" uniqueCount="422">
  <si>
    <t>Channel Units (ft)</t>
  </si>
  <si>
    <t>Woody Material (ft)</t>
  </si>
  <si>
    <t>Bankfull Measurements (ft)</t>
  </si>
  <si>
    <t>Unstable Bank - Length (ft)</t>
  </si>
  <si>
    <t xml:space="preserve">Riparian Vegetation </t>
  </si>
  <si>
    <t>Water Temp</t>
  </si>
  <si>
    <t>Streambed Substrate</t>
  </si>
  <si>
    <t>Comments</t>
  </si>
  <si>
    <t>Reach</t>
    <phoneticPr fontId="0" type="noConversion"/>
  </si>
  <si>
    <t>SO</t>
  </si>
  <si>
    <t xml:space="preserve">Channel Unit Type &amp; No. </t>
  </si>
  <si>
    <t>Max Depth</t>
  </si>
  <si>
    <t>Avg Depth</t>
  </si>
  <si>
    <t>Pool Crest Depth</t>
  </si>
  <si>
    <t>Length</t>
  </si>
  <si>
    <t>Wet Width (ft)</t>
  </si>
  <si>
    <t>L</t>
  </si>
  <si>
    <t>M</t>
  </si>
  <si>
    <t>S</t>
  </si>
  <si>
    <t>Width</t>
  </si>
  <si>
    <t>FPW</t>
  </si>
  <si>
    <t>BFD1</t>
  </si>
  <si>
    <t>BFD2</t>
  </si>
  <si>
    <t>BFD3</t>
  </si>
  <si>
    <t>Total</t>
  </si>
  <si>
    <t>Left</t>
  </si>
  <si>
    <t>Right</t>
  </si>
  <si>
    <t>Class</t>
  </si>
  <si>
    <t>Over story</t>
  </si>
  <si>
    <t>Under story</t>
  </si>
  <si>
    <t>C</t>
  </si>
  <si>
    <t>Time</t>
  </si>
  <si>
    <t>SA</t>
  </si>
  <si>
    <t>GR</t>
  </si>
  <si>
    <t xml:space="preserve">CO </t>
  </si>
  <si>
    <t>BO</t>
  </si>
  <si>
    <t>BR</t>
  </si>
  <si>
    <t>P - 1</t>
  </si>
  <si>
    <t>&gt;12</t>
    <phoneticPr fontId="0" type="noConversion"/>
  </si>
  <si>
    <t>ST</t>
  </si>
  <si>
    <t>CP</t>
  </si>
  <si>
    <t>HA</t>
  </si>
  <si>
    <t>G - 1</t>
  </si>
  <si>
    <t>CD</t>
  </si>
  <si>
    <t>SideR - 1</t>
  </si>
  <si>
    <t>HW</t>
  </si>
  <si>
    <t>10, 11</t>
    <phoneticPr fontId="0" type="noConversion"/>
  </si>
  <si>
    <t>Trib 1</t>
  </si>
  <si>
    <t>Nason Creek - Contributes ~ 30% of the flow to the Wenatchee R. Temp taken on 8/29/11</t>
  </si>
  <si>
    <t>R -1</t>
  </si>
  <si>
    <t>~500 - LIDAR</t>
  </si>
  <si>
    <t>LT</t>
  </si>
  <si>
    <t>Cottonwood obs.</t>
  </si>
  <si>
    <t>SideR - 2</t>
  </si>
  <si>
    <t>10*</t>
  </si>
  <si>
    <t>15*</t>
  </si>
  <si>
    <t>16*</t>
  </si>
  <si>
    <t>SS</t>
  </si>
  <si>
    <t>NV</t>
  </si>
  <si>
    <t>*All wood is included in a log jam</t>
  </si>
  <si>
    <t>P - 2</t>
  </si>
  <si>
    <t>&gt;8</t>
  </si>
  <si>
    <t>HD</t>
  </si>
  <si>
    <t>R - 2</t>
  </si>
  <si>
    <t>~400 - LIDAR</t>
  </si>
  <si>
    <t>HC</t>
  </si>
  <si>
    <t>P - 3</t>
  </si>
  <si>
    <t>&gt;10</t>
  </si>
  <si>
    <t>R - 3</t>
  </si>
  <si>
    <t>~800 - LIDAR</t>
  </si>
  <si>
    <t>P - 4</t>
  </si>
  <si>
    <t>R - 4</t>
  </si>
  <si>
    <t>6*</t>
  </si>
  <si>
    <t>5*</t>
  </si>
  <si>
    <t>~600 - LIDAR</t>
  </si>
  <si>
    <t>SideR - 3</t>
  </si>
  <si>
    <t>G - 2</t>
  </si>
  <si>
    <t>P - 5</t>
  </si>
  <si>
    <t>&gt;12</t>
  </si>
  <si>
    <t>ChunitM - 1</t>
  </si>
  <si>
    <t>GF</t>
  </si>
  <si>
    <t>SideR - 4</t>
  </si>
  <si>
    <t>R - 5</t>
  </si>
  <si>
    <t>~1300 - LIDAR</t>
  </si>
  <si>
    <t>P - 6</t>
  </si>
  <si>
    <t>ChunitM - 2</t>
  </si>
  <si>
    <t>LIDAR</t>
  </si>
  <si>
    <t>G - 3</t>
  </si>
  <si>
    <t>R - 6</t>
  </si>
  <si>
    <t>G - 4</t>
  </si>
  <si>
    <t>P- 7</t>
  </si>
  <si>
    <t>&gt;15</t>
  </si>
  <si>
    <t>G - 5</t>
  </si>
  <si>
    <t>&gt;9</t>
  </si>
  <si>
    <t>ChunitM - 3</t>
  </si>
  <si>
    <t xml:space="preserve">Vegetated by willow and grass/forbs. </t>
  </si>
  <si>
    <t>ChunitM - 4</t>
    <phoneticPr fontId="0" type="noConversion"/>
  </si>
  <si>
    <t>R - 7</t>
  </si>
  <si>
    <t>P - 8</t>
  </si>
  <si>
    <t>R - 8</t>
  </si>
  <si>
    <t>SideG - 4.5</t>
  </si>
  <si>
    <t>ChunitM - 5</t>
  </si>
  <si>
    <t>HH</t>
  </si>
  <si>
    <t>P - 9</t>
  </si>
  <si>
    <t>G - 5.5</t>
  </si>
  <si>
    <t>NA - TOO DEEP AND SWIFT</t>
  </si>
  <si>
    <t>P - 10</t>
  </si>
  <si>
    <t>ChunitM - 5.5</t>
  </si>
  <si>
    <t>Temp taken 8/30/11</t>
  </si>
  <si>
    <t>R -10</t>
  </si>
  <si>
    <t>NA - TOO DEEP AND SWIFT - ONLY ACHIEVABLE @ PTC (US START OF UNIT) - NOT REPRESENATIVE OF UNIT</t>
  </si>
  <si>
    <t>SideG -4.9</t>
  </si>
  <si>
    <t>P -11</t>
  </si>
  <si>
    <t>R -11</t>
  </si>
  <si>
    <t>SideR - 5</t>
  </si>
  <si>
    <t>G -6</t>
  </si>
  <si>
    <t>7, 8</t>
    <phoneticPr fontId="0" type="noConversion"/>
  </si>
  <si>
    <t>Trib 2</t>
  </si>
  <si>
    <t>Chiwawa River</t>
  </si>
  <si>
    <t>R - 12</t>
  </si>
  <si>
    <t>Trib 2.5</t>
  </si>
  <si>
    <t>Temp taken 8/30/11. RB Trib - flows in to the DS end of W39 (RM48.1)</t>
  </si>
  <si>
    <t>G -7</t>
  </si>
  <si>
    <t>R - 13</t>
  </si>
  <si>
    <t>G -8</t>
  </si>
  <si>
    <t xml:space="preserve">CP </t>
  </si>
  <si>
    <t xml:space="preserve">R -14 </t>
  </si>
  <si>
    <t>Trib 3</t>
  </si>
  <si>
    <t>LB Waterfall. Temp taken 8/29/11</t>
  </si>
  <si>
    <t>G -9</t>
  </si>
  <si>
    <t>R -15</t>
  </si>
  <si>
    <t>SideR - 6</t>
  </si>
  <si>
    <t>R - 16</t>
  </si>
  <si>
    <t>SideR - 7</t>
  </si>
  <si>
    <t>Trib 4</t>
  </si>
  <si>
    <t xml:space="preserve">Beaver Creek - LB Trib - just US of Beaver Valley Rd Brdg. Flows into W47 - Alluvial fan at mouth of trib. Temp taken 8/30/11.  </t>
  </si>
  <si>
    <t>G -10</t>
  </si>
  <si>
    <t>R -16.5</t>
    <phoneticPr fontId="0" type="noConversion"/>
  </si>
  <si>
    <t>G -11</t>
    <phoneticPr fontId="0" type="noConversion"/>
  </si>
  <si>
    <t>R -17</t>
  </si>
  <si>
    <t>G -12</t>
  </si>
  <si>
    <t>R - 18</t>
  </si>
  <si>
    <t>G -13</t>
  </si>
  <si>
    <t>R -19</t>
  </si>
  <si>
    <t>G -14</t>
  </si>
  <si>
    <t>Trib 5</t>
  </si>
  <si>
    <t xml:space="preserve">LB Waterfall. </t>
  </si>
  <si>
    <t>R - 20</t>
  </si>
  <si>
    <t>P -12</t>
  </si>
  <si>
    <t>R -21</t>
  </si>
  <si>
    <t>G -15</t>
  </si>
  <si>
    <t>R -22</t>
  </si>
  <si>
    <t>NA - too deep</t>
  </si>
  <si>
    <t>G -16</t>
  </si>
  <si>
    <t>P - 12.5</t>
  </si>
  <si>
    <t xml:space="preserve">Exposed RB. </t>
  </si>
  <si>
    <t>P- 13</t>
  </si>
  <si>
    <t>R -23</t>
  </si>
  <si>
    <t>P - 14</t>
  </si>
  <si>
    <t>R -24</t>
  </si>
  <si>
    <t>SideR - 8</t>
  </si>
  <si>
    <t>G - 17</t>
  </si>
  <si>
    <t>SideR - 9</t>
  </si>
  <si>
    <t>R - 25</t>
  </si>
  <si>
    <t>P - 15</t>
  </si>
  <si>
    <t>R - 26</t>
  </si>
  <si>
    <t>P - 16</t>
  </si>
  <si>
    <t>G -18</t>
  </si>
  <si>
    <t>&gt;50*</t>
  </si>
  <si>
    <t>&gt;30*</t>
  </si>
  <si>
    <t>&gt;100*</t>
  </si>
  <si>
    <t>*LWD counts are a minimum estimate</t>
  </si>
  <si>
    <t>SideR - 10</t>
  </si>
  <si>
    <t>R -27</t>
  </si>
  <si>
    <t>SideR - 11</t>
  </si>
  <si>
    <t>P - 17</t>
  </si>
  <si>
    <t>R - 28</t>
  </si>
  <si>
    <t>G -19</t>
  </si>
  <si>
    <t>SideP - 12</t>
  </si>
  <si>
    <t>P - 18</t>
  </si>
  <si>
    <t>R -29</t>
  </si>
  <si>
    <t xml:space="preserve">Cedar obs. </t>
  </si>
  <si>
    <t>SideP - 13</t>
  </si>
  <si>
    <t>SideP - 14</t>
  </si>
  <si>
    <t>Trib 6</t>
  </si>
  <si>
    <t>RB trib, flows in side channel, cold. Noticably clear water compared to side channel.</t>
  </si>
  <si>
    <t>P - 19</t>
    <phoneticPr fontId="0" type="noConversion"/>
  </si>
  <si>
    <t>SideR - 15</t>
  </si>
  <si>
    <t>R -30</t>
  </si>
  <si>
    <t>P - 20</t>
  </si>
  <si>
    <t>R - 31</t>
  </si>
  <si>
    <t>G - 20</t>
  </si>
  <si>
    <t>P - 21</t>
  </si>
  <si>
    <t>SideP - 16</t>
  </si>
  <si>
    <t>R - 32</t>
  </si>
  <si>
    <t>SideP - 17</t>
  </si>
  <si>
    <t>G - 21</t>
  </si>
  <si>
    <t xml:space="preserve">SideP - 18 </t>
  </si>
  <si>
    <t>R - 33</t>
  </si>
  <si>
    <t>P - 22</t>
  </si>
  <si>
    <t>R - 34</t>
  </si>
  <si>
    <t>SideR - 19</t>
  </si>
  <si>
    <t>SideG - 20</t>
  </si>
  <si>
    <t>G - 22</t>
  </si>
  <si>
    <t>R - 35</t>
  </si>
  <si>
    <t>SideR - 21</t>
  </si>
  <si>
    <t>R - 36</t>
  </si>
  <si>
    <t>G - 23</t>
  </si>
  <si>
    <t>R - 37</t>
  </si>
  <si>
    <t>SideR - 22</t>
  </si>
  <si>
    <t>G - 24</t>
  </si>
  <si>
    <t>HM</t>
  </si>
  <si>
    <t>P - 23</t>
  </si>
  <si>
    <t>SideR - 23</t>
  </si>
  <si>
    <t>HR</t>
  </si>
  <si>
    <t>R - 38</t>
  </si>
  <si>
    <t>G - 25</t>
  </si>
  <si>
    <t xml:space="preserve">CD </t>
  </si>
  <si>
    <t>ChunitM - 6</t>
  </si>
  <si>
    <t>R - 39</t>
  </si>
  <si>
    <t>HO</t>
  </si>
  <si>
    <t>SideP - 24</t>
  </si>
  <si>
    <t>P - 24</t>
  </si>
  <si>
    <t>G - 26</t>
  </si>
  <si>
    <t>SideG - 25</t>
  </si>
  <si>
    <t>G - 26.5</t>
  </si>
  <si>
    <t>SideR - 26</t>
  </si>
  <si>
    <t>ChunitM - 7</t>
  </si>
  <si>
    <t>HS</t>
  </si>
  <si>
    <t>P - 25</t>
  </si>
  <si>
    <t>SideP - 27</t>
  </si>
  <si>
    <t>G - 27</t>
  </si>
  <si>
    <t>P - 26</t>
  </si>
  <si>
    <t>P - 26.5</t>
  </si>
  <si>
    <t>SideR - 28</t>
  </si>
  <si>
    <t>G - 29</t>
  </si>
  <si>
    <t>ChunitM - 8</t>
  </si>
  <si>
    <t>&gt;6</t>
  </si>
  <si>
    <t>SideR - 29</t>
    <phoneticPr fontId="0" type="noConversion"/>
  </si>
  <si>
    <t>R - 41</t>
  </si>
  <si>
    <t>~ 1306 - LIDAR</t>
  </si>
  <si>
    <t>P - 27</t>
  </si>
  <si>
    <t>Trib 7</t>
  </si>
  <si>
    <t xml:space="preserve">Chiwakum Creek </t>
  </si>
  <si>
    <t>G - 30</t>
  </si>
  <si>
    <t>SideR - 30</t>
  </si>
  <si>
    <t>P - 28</t>
  </si>
  <si>
    <t>&gt;20</t>
  </si>
  <si>
    <t>R - 42</t>
  </si>
  <si>
    <t>SideR - 31</t>
  </si>
  <si>
    <t>Wenathee River</t>
    <phoneticPr fontId="0" type="noConversion"/>
  </si>
  <si>
    <t>Wenatchee River</t>
    <phoneticPr fontId="0" type="noConversion"/>
  </si>
  <si>
    <t>Wenatachee River</t>
    <phoneticPr fontId="0" type="noConversion"/>
  </si>
  <si>
    <t>Wenatchee River</t>
    <phoneticPr fontId="0" type="noConversion"/>
  </si>
  <si>
    <t>Reach 11</t>
  </si>
  <si>
    <t>RM 53.8</t>
  </si>
  <si>
    <t>Reach 10</t>
    <phoneticPr fontId="0" type="noConversion"/>
  </si>
  <si>
    <t>RM 53.1</t>
  </si>
  <si>
    <t>RM 51.7</t>
  </si>
  <si>
    <t>Reach 9</t>
    <phoneticPr fontId="0" type="noConversion"/>
  </si>
  <si>
    <t>RM 50.4</t>
  </si>
  <si>
    <t>RM 50.0</t>
  </si>
  <si>
    <t>Reach 8</t>
    <phoneticPr fontId="0" type="noConversion"/>
  </si>
  <si>
    <t>RM 48.8</t>
  </si>
  <si>
    <t>Reach 5</t>
    <phoneticPr fontId="0" type="noConversion"/>
  </si>
  <si>
    <t>RM 43.6</t>
  </si>
  <si>
    <t>Reach 3</t>
    <phoneticPr fontId="0" type="noConversion"/>
  </si>
  <si>
    <t>RM 41.0</t>
  </si>
  <si>
    <t>RM 38.7</t>
  </si>
  <si>
    <t>Reach 2</t>
    <phoneticPr fontId="0" type="noConversion"/>
  </si>
  <si>
    <t>RM 38.3</t>
  </si>
  <si>
    <t>Reach 1</t>
    <phoneticPr fontId="0" type="noConversion"/>
  </si>
  <si>
    <t>RM 35.75</t>
  </si>
  <si>
    <t xml:space="preserve">Glide 1 - measurement taken in a glide as no Riffe was present in this reach. </t>
    <phoneticPr fontId="0" type="noConversion"/>
  </si>
  <si>
    <t>Riffle 3</t>
    <phoneticPr fontId="0" type="noConversion"/>
  </si>
  <si>
    <t>Riffle 6</t>
    <phoneticPr fontId="0" type="noConversion"/>
  </si>
  <si>
    <t>Riffle 7</t>
    <phoneticPr fontId="0" type="noConversion"/>
  </si>
  <si>
    <t>Riffle 8</t>
    <phoneticPr fontId="0" type="noConversion"/>
  </si>
  <si>
    <t>Riffle 11</t>
    <phoneticPr fontId="0" type="noConversion"/>
  </si>
  <si>
    <t>Riffle 23</t>
    <phoneticPr fontId="0" type="noConversion"/>
  </si>
  <si>
    <t>Riffle 29</t>
    <phoneticPr fontId="0" type="noConversion"/>
  </si>
  <si>
    <t>Riffle 35</t>
    <phoneticPr fontId="0" type="noConversion"/>
  </si>
  <si>
    <t>Riffle 37</t>
    <phoneticPr fontId="0" type="noConversion"/>
  </si>
  <si>
    <t xml:space="preserve">Side-Channel, Riffle - 30, measurement was taken in a side-channel, as no mainstem channels were wadable. </t>
    <phoneticPr fontId="0" type="noConversion"/>
  </si>
  <si>
    <t>Material</t>
  </si>
  <si>
    <t>Size Range (mm)</t>
  </si>
  <si>
    <t>Count</t>
  </si>
  <si>
    <t>Item %</t>
  </si>
  <si>
    <t>Cumulative %</t>
  </si>
  <si>
    <t>Sand</t>
  </si>
  <si>
    <t>&lt;2</t>
  </si>
  <si>
    <t>Very Fine Gravel</t>
  </si>
  <si>
    <t>2.1-4</t>
  </si>
  <si>
    <t>Fine Gravel</t>
  </si>
  <si>
    <t>4.1-5.7</t>
  </si>
  <si>
    <t>5.8-8</t>
  </si>
  <si>
    <t>Medium Gravel</t>
  </si>
  <si>
    <t>8.1-11.3</t>
  </si>
  <si>
    <t>11.4-16</t>
  </si>
  <si>
    <t>Coarse Gravel</t>
  </si>
  <si>
    <t>16.1-22.6</t>
  </si>
  <si>
    <t>22.7-32</t>
  </si>
  <si>
    <t>Very Coarse Gravel</t>
  </si>
  <si>
    <t>32.1-45</t>
  </si>
  <si>
    <t>45.1-64</t>
  </si>
  <si>
    <t>Small Cobble</t>
  </si>
  <si>
    <t>64.1-90</t>
  </si>
  <si>
    <t>90.1-128</t>
  </si>
  <si>
    <t>Large Cobble</t>
  </si>
  <si>
    <t>128.1-180</t>
  </si>
  <si>
    <t>180.1-256</t>
  </si>
  <si>
    <t>Small Boulder</t>
  </si>
  <si>
    <t>256.1-362</t>
  </si>
  <si>
    <t>362.1-512</t>
  </si>
  <si>
    <t>Small Boulders</t>
  </si>
  <si>
    <t>&gt;512</t>
  </si>
  <si>
    <t>512 - 1024</t>
  </si>
  <si>
    <t>bedrock</t>
  </si>
  <si>
    <t>Bedrock</t>
  </si>
  <si>
    <t>Percent Composition</t>
  </si>
  <si>
    <t>Size Class</t>
  </si>
  <si>
    <t>Size percent finer than (mm)</t>
  </si>
  <si>
    <t>D5</t>
  </si>
  <si>
    <t>Gravel</t>
  </si>
  <si>
    <t>D16</t>
  </si>
  <si>
    <t>Cobble</t>
  </si>
  <si>
    <t>D50</t>
  </si>
  <si>
    <t>Boulder</t>
  </si>
  <si>
    <t>D84</t>
  </si>
  <si>
    <t>D95</t>
  </si>
  <si>
    <t>* Assumed linear interpolation</t>
  </si>
  <si>
    <t>Reach</t>
    <phoneticPr fontId="0" type="noConversion"/>
  </si>
  <si>
    <t>Area (ft2)</t>
  </si>
  <si>
    <t>ChunitM - 4</t>
    <phoneticPr fontId="0" type="noConversion"/>
  </si>
  <si>
    <t>Wetted Width (ft)</t>
  </si>
  <si>
    <t>Pool</t>
  </si>
  <si>
    <t>Mean</t>
  </si>
  <si>
    <t>n=0</t>
  </si>
  <si>
    <t>Median</t>
  </si>
  <si>
    <t>StDev</t>
  </si>
  <si>
    <t>n=1</t>
  </si>
  <si>
    <t>Reach 1</t>
  </si>
  <si>
    <t>Reach 2</t>
  </si>
  <si>
    <t>Reach 3</t>
  </si>
  <si>
    <t>Reach 4</t>
  </si>
  <si>
    <t>Reach 5</t>
  </si>
  <si>
    <t>Reach 6</t>
  </si>
  <si>
    <t>Reach 7</t>
  </si>
  <si>
    <t>Reach 8</t>
  </si>
  <si>
    <t>Reach 9</t>
  </si>
  <si>
    <t>Reach 10</t>
  </si>
  <si>
    <t>Reach Mileage Boundaries</t>
  </si>
  <si>
    <t>35.5 – 54.2</t>
  </si>
  <si>
    <t>35.5 – 37.6</t>
  </si>
  <si>
    <t>37.6 – 38.6</t>
  </si>
  <si>
    <t>38.6 – 41.9</t>
  </si>
  <si>
    <t>41.9 – 43.1</t>
  </si>
  <si>
    <t>43.1 – 46.5</t>
  </si>
  <si>
    <t>46.5 – 47.9</t>
  </si>
  <si>
    <t>47.9 – 48.4</t>
  </si>
  <si>
    <t>48.4 – 49.7</t>
  </si>
  <si>
    <t>49.7 – 51.7</t>
  </si>
  <si>
    <t>51.7 –  53.7</t>
  </si>
  <si>
    <t>53.7 – 54.2</t>
  </si>
  <si>
    <t>Channel Morphology</t>
  </si>
  <si>
    <t>Pool-riffle</t>
  </si>
  <si>
    <t>Plane-bed</t>
  </si>
  <si>
    <t>Pool-  riffle</t>
  </si>
  <si>
    <t>Plane- bed</t>
  </si>
  <si>
    <t>Slope</t>
  </si>
  <si>
    <t>Average</t>
  </si>
  <si>
    <t>Riffle</t>
  </si>
  <si>
    <t>Glide</t>
  </si>
  <si>
    <t>Water Depth (ft)</t>
  </si>
  <si>
    <t>Pool Maximum Depth</t>
  </si>
  <si>
    <t>Pool Residual Depth</t>
  </si>
  <si>
    <t>Maximum Riffle Depth</t>
  </si>
  <si>
    <t>Average Riffle Depth</t>
  </si>
  <si>
    <t>Maximum Glide Depth</t>
  </si>
  <si>
    <t>Average Glide Depth</t>
  </si>
  <si>
    <t>Bankfull Characteristics</t>
  </si>
  <si>
    <t>Width (ft)</t>
  </si>
  <si>
    <t>NA</t>
  </si>
  <si>
    <t>Maximum Depth (ft)</t>
  </si>
  <si>
    <t>Width:Depth Ratio</t>
  </si>
  <si>
    <t>Floodprone Width (ft)</t>
  </si>
  <si>
    <t>Habitat Area %</t>
  </si>
  <si>
    <t>Side Channel</t>
  </si>
  <si>
    <t>Pools</t>
  </si>
  <si>
    <t>Pools per mile</t>
  </si>
  <si>
    <t>Residual Depth (% of pools)</t>
  </si>
  <si>
    <t xml:space="preserve">Pools &lt; 3 ft </t>
  </si>
  <si>
    <t xml:space="preserve">Pools 3-6 ft </t>
  </si>
  <si>
    <t>Pools 6-9 ft</t>
  </si>
  <si>
    <t>Pools 9-12 ft</t>
  </si>
  <si>
    <t xml:space="preserve">Pools &gt; 12 ft </t>
  </si>
  <si>
    <t>Riffle:Pool Ratio</t>
  </si>
  <si>
    <t>Mean Pool Spacing (channel widths per pool)</t>
  </si>
  <si>
    <t>Large Wood</t>
  </si>
  <si>
    <t>Total Number Pieces</t>
  </si>
  <si>
    <t>Small (6 in x 20 ft)</t>
  </si>
  <si>
    <t>Medium (12 in x 35 ft)</t>
  </si>
  <si>
    <t>Large (20 in by 35 ft)</t>
  </si>
  <si>
    <t>Number of Pieces/Mile</t>
  </si>
  <si>
    <t>Mainstem Total</t>
  </si>
  <si>
    <t>Side-Channel</t>
  </si>
  <si>
    <t>% Sand</t>
  </si>
  <si>
    <t>% Gravel</t>
  </si>
  <si>
    <t>% Cobble</t>
  </si>
  <si>
    <t>% Boulder</t>
  </si>
  <si>
    <t>% Bedrock</t>
  </si>
  <si>
    <t>n=0 </t>
  </si>
  <si>
    <t>Side-Channels</t>
  </si>
  <si>
    <t>Riparian Zone (100-ft wide zone averaged between both banks)</t>
  </si>
  <si>
    <t>Sapling/Pole</t>
  </si>
  <si>
    <t>Small Trees</t>
  </si>
  <si>
    <t>Large Trees</t>
  </si>
  <si>
    <r>
      <t xml:space="preserve">Depth (ft) </t>
    </r>
    <r>
      <rPr>
        <sz val="11"/>
        <color theme="1"/>
        <rFont val="Calibri"/>
        <scheme val="minor"/>
      </rPr>
      <t>Averaged over 3 depth measurements</t>
    </r>
  </si>
  <si>
    <r>
      <t xml:space="preserve">Bank Erosion </t>
    </r>
    <r>
      <rPr>
        <sz val="11"/>
        <color theme="1"/>
        <rFont val="Calibri"/>
        <scheme val="minor"/>
      </rPr>
      <t>(% eroding banks)</t>
    </r>
  </si>
  <si>
    <r>
      <t>Substrate (</t>
    </r>
    <r>
      <rPr>
        <sz val="11"/>
        <color theme="1"/>
        <rFont val="Calibri"/>
        <scheme val="minor"/>
      </rPr>
      <t>Ocular Estimate)</t>
    </r>
  </si>
  <si>
    <r>
      <t>Riffle Pebble Count</t>
    </r>
    <r>
      <rPr>
        <i/>
        <sz val="11"/>
        <color theme="1"/>
        <rFont val="Calibri"/>
        <scheme val="minor"/>
      </rPr>
      <t xml:space="preserve"> (1-2 samples per reach when stream conditions allowed)</t>
    </r>
  </si>
  <si>
    <r>
      <t>Vegetation</t>
    </r>
    <r>
      <rPr>
        <sz val="11"/>
        <color theme="1"/>
        <rFont val="Calibri"/>
        <scheme val="minor"/>
      </rPr>
      <t xml:space="preserve"> (% of sampled units)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</si>
</sst>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Helvetica Neue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9"/>
      <name val="Palatino Linotype"/>
    </font>
    <font>
      <sz val="10"/>
      <color indexed="8"/>
      <name val="Palatino Linotype"/>
    </font>
    <font>
      <sz val="11"/>
      <name val="Calibri"/>
      <scheme val="minor"/>
    </font>
    <font>
      <b/>
      <sz val="11"/>
      <name val="Calibri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8"/>
      <color indexed="10"/>
      <name val="Arial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4" fillId="0" borderId="1" xfId="2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/>
    <xf numFmtId="0" fontId="3" fillId="0" borderId="1" xfId="2" applyNumberFormat="1" applyFont="1" applyFill="1" applyBorder="1" applyAlignment="1"/>
    <xf numFmtId="164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left"/>
    </xf>
    <xf numFmtId="1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3" fillId="0" borderId="1" xfId="2" applyFont="1" applyFill="1" applyBorder="1" applyAlignment="1"/>
    <xf numFmtId="1" fontId="3" fillId="0" borderId="1" xfId="2" applyNumberFormat="1" applyFont="1" applyFill="1" applyBorder="1" applyAlignment="1"/>
    <xf numFmtId="0" fontId="5" fillId="0" borderId="1" xfId="2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/>
    <xf numFmtId="0" fontId="7" fillId="0" borderId="1" xfId="2" applyFont="1" applyFill="1" applyBorder="1" applyAlignment="1">
      <alignment horizontal="center"/>
    </xf>
    <xf numFmtId="0" fontId="8" fillId="0" borderId="1" xfId="2" applyNumberFormat="1" applyFont="1" applyFill="1" applyBorder="1" applyAlignment="1"/>
    <xf numFmtId="164" fontId="8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/>
    <xf numFmtId="1" fontId="8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/>
    <xf numFmtId="164" fontId="7" fillId="0" borderId="1" xfId="2" applyNumberFormat="1" applyFont="1" applyFill="1" applyBorder="1" applyAlignment="1"/>
    <xf numFmtId="164" fontId="7" fillId="0" borderId="1" xfId="2" applyNumberFormat="1" applyFont="1" applyFill="1" applyBorder="1" applyAlignment="1">
      <alignment horizontal="left"/>
    </xf>
    <xf numFmtId="0" fontId="0" fillId="0" borderId="0" xfId="0" applyFill="1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 applyAlignment="1"/>
    <xf numFmtId="0" fontId="11" fillId="0" borderId="0" xfId="0" applyFont="1" applyFill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2" fillId="0" borderId="0" xfId="0" applyFont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9" fontId="10" fillId="0" borderId="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9" fontId="9" fillId="0" borderId="7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0" fillId="0" borderId="8" xfId="0" applyBorder="1"/>
    <xf numFmtId="0" fontId="9" fillId="0" borderId="1" xfId="0" applyFont="1" applyBorder="1"/>
    <xf numFmtId="0" fontId="0" fillId="0" borderId="1" xfId="0" applyBorder="1"/>
    <xf numFmtId="9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0" fillId="0" borderId="1" xfId="0" applyFill="1" applyBorder="1"/>
    <xf numFmtId="9" fontId="9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/>
    <xf numFmtId="49" fontId="0" fillId="0" borderId="0" xfId="0" applyNumberFormat="1"/>
    <xf numFmtId="9" fontId="9" fillId="0" borderId="9" xfId="0" applyNumberFormat="1" applyFont="1" applyBorder="1" applyAlignment="1">
      <alignment horizontal="center"/>
    </xf>
    <xf numFmtId="9" fontId="0" fillId="0" borderId="0" xfId="0" applyNumberFormat="1"/>
    <xf numFmtId="9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9" fontId="10" fillId="0" borderId="2" xfId="0" applyNumberFormat="1" applyFont="1" applyBorder="1" applyAlignment="1">
      <alignment horizontal="center" wrapText="1"/>
    </xf>
    <xf numFmtId="0" fontId="10" fillId="0" borderId="2" xfId="1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9" fontId="9" fillId="0" borderId="8" xfId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9" fillId="0" borderId="1" xfId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0" xfId="0" applyNumberFormat="1" applyFont="1" applyFill="1" applyBorder="1" applyAlignment="1"/>
    <xf numFmtId="0" fontId="8" fillId="0" borderId="11" xfId="0" applyNumberFormat="1" applyFont="1" applyFill="1" applyBorder="1" applyAlignment="1"/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/>
    <xf numFmtId="1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left"/>
    </xf>
    <xf numFmtId="0" fontId="7" fillId="0" borderId="0" xfId="0" applyNumberFormat="1" applyFont="1" applyFill="1" applyAlignment="1"/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9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8" xfId="2" applyFont="1" applyFill="1" applyBorder="1" applyAlignment="1">
      <alignment horizontal="center"/>
    </xf>
    <xf numFmtId="0" fontId="8" fillId="0" borderId="8" xfId="2" applyNumberFormat="1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center"/>
    </xf>
    <xf numFmtId="164" fontId="7" fillId="0" borderId="8" xfId="2" applyNumberFormat="1" applyFont="1" applyFill="1" applyBorder="1" applyAlignment="1">
      <alignment horizontal="center"/>
    </xf>
    <xf numFmtId="1" fontId="7" fillId="0" borderId="8" xfId="2" applyNumberFormat="1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top"/>
    </xf>
    <xf numFmtId="0" fontId="7" fillId="0" borderId="2" xfId="2" applyNumberFormat="1" applyFont="1" applyFill="1" applyBorder="1" applyAlignment="1">
      <alignment horizontal="center" vertical="top"/>
    </xf>
    <xf numFmtId="0" fontId="7" fillId="0" borderId="2" xfId="2" applyNumberFormat="1" applyFont="1" applyFill="1" applyBorder="1" applyAlignment="1">
      <alignment vertical="top"/>
    </xf>
    <xf numFmtId="164" fontId="7" fillId="0" borderId="2" xfId="2" applyNumberFormat="1" applyFont="1" applyFill="1" applyBorder="1" applyAlignment="1">
      <alignment horizontal="center" vertical="top"/>
    </xf>
    <xf numFmtId="164" fontId="7" fillId="0" borderId="2" xfId="2" applyNumberFormat="1" applyFont="1" applyFill="1" applyBorder="1" applyAlignment="1">
      <alignment vertical="top"/>
    </xf>
    <xf numFmtId="1" fontId="7" fillId="0" borderId="2" xfId="2" applyNumberFormat="1" applyFont="1" applyFill="1" applyBorder="1" applyAlignment="1">
      <alignment horizontal="center" vertical="top"/>
    </xf>
    <xf numFmtId="0" fontId="7" fillId="0" borderId="2" xfId="2" applyNumberFormat="1" applyFont="1" applyFill="1" applyBorder="1" applyAlignment="1">
      <alignment horizontal="left" vertical="top"/>
    </xf>
    <xf numFmtId="0" fontId="5" fillId="0" borderId="1" xfId="2" applyNumberFormat="1" applyFont="1" applyFill="1" applyBorder="1" applyAlignment="1">
      <alignment vertical="top"/>
    </xf>
    <xf numFmtId="0" fontId="1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Followed Hyperlink" xfId="4" builtinId="9" hidden="1"/>
    <cellStyle name="Hyperlink" xfId="3" builtinId="8" hidden="1"/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Graphs'!$E$6:$E$23</c:f>
              <c:numCache>
                <c:formatCode>General</c:formatCode>
                <c:ptCount val="18"/>
                <c:pt idx="0">
                  <c:v>19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18</c:v>
                </c:pt>
                <c:pt idx="11">
                  <c:v>26</c:v>
                </c:pt>
                <c:pt idx="12">
                  <c:v>28</c:v>
                </c:pt>
                <c:pt idx="13">
                  <c:v>17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788032"/>
        <c:axId val="13379033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Graphs'!$G$6:$G$23</c:f>
              <c:numCache>
                <c:formatCode>General</c:formatCode>
                <c:ptCount val="18"/>
                <c:pt idx="0">
                  <c:v>0.12925170068027211</c:v>
                </c:pt>
                <c:pt idx="1">
                  <c:v>0.17687074829931973</c:v>
                </c:pt>
                <c:pt idx="2">
                  <c:v>0.20408163265306123</c:v>
                </c:pt>
                <c:pt idx="3">
                  <c:v>0.21088435374149661</c:v>
                </c:pt>
                <c:pt idx="4">
                  <c:v>0.22448979591836735</c:v>
                </c:pt>
                <c:pt idx="5">
                  <c:v>0.23129251700680273</c:v>
                </c:pt>
                <c:pt idx="6">
                  <c:v>0.25850340136054423</c:v>
                </c:pt>
                <c:pt idx="7">
                  <c:v>0.27891156462585037</c:v>
                </c:pt>
                <c:pt idx="8">
                  <c:v>0.31972789115646261</c:v>
                </c:pt>
                <c:pt idx="9">
                  <c:v>0.37414965986394561</c:v>
                </c:pt>
                <c:pt idx="10">
                  <c:v>0.49659863945578231</c:v>
                </c:pt>
                <c:pt idx="11">
                  <c:v>0.67346938775510201</c:v>
                </c:pt>
                <c:pt idx="12">
                  <c:v>0.86394557823129248</c:v>
                </c:pt>
                <c:pt idx="13">
                  <c:v>0.97959183673469385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512"/>
        <c:axId val="133794048"/>
      </c:lineChart>
      <c:catAx>
        <c:axId val="1337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90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790336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88032"/>
        <c:crosses val="autoZero"/>
        <c:crossBetween val="between"/>
        <c:majorUnit val="2"/>
      </c:valAx>
      <c:catAx>
        <c:axId val="13379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794048"/>
        <c:crosses val="autoZero"/>
        <c:auto val="0"/>
        <c:lblAlgn val="ctr"/>
        <c:lblOffset val="100"/>
        <c:noMultiLvlLbl val="0"/>
      </c:catAx>
      <c:valAx>
        <c:axId val="13379404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9251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Graphs'!$BF$6:$BF$23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Graphs'!$BG$6:$BG$23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15</c:v>
                </c:pt>
                <c:pt idx="10">
                  <c:v>21</c:v>
                </c:pt>
                <c:pt idx="11">
                  <c:v>20</c:v>
                </c:pt>
                <c:pt idx="12">
                  <c:v>21</c:v>
                </c:pt>
                <c:pt idx="13">
                  <c:v>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4070656"/>
        <c:axId val="13407296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Graphs'!$BI$6:$BI$23</c:f>
              <c:numCache>
                <c:formatCode>General</c:formatCode>
                <c:ptCount val="18"/>
                <c:pt idx="0">
                  <c:v>3.1496062992125984E-2</c:v>
                </c:pt>
                <c:pt idx="1">
                  <c:v>6.2992125984251968E-2</c:v>
                </c:pt>
                <c:pt idx="2">
                  <c:v>6.2992125984251968E-2</c:v>
                </c:pt>
                <c:pt idx="3">
                  <c:v>7.874015748031496E-2</c:v>
                </c:pt>
                <c:pt idx="4">
                  <c:v>8.6614173228346455E-2</c:v>
                </c:pt>
                <c:pt idx="5">
                  <c:v>8.6614173228346455E-2</c:v>
                </c:pt>
                <c:pt idx="6">
                  <c:v>0.11811023622047244</c:v>
                </c:pt>
                <c:pt idx="7">
                  <c:v>0.13385826771653542</c:v>
                </c:pt>
                <c:pt idx="8">
                  <c:v>0.18110236220472439</c:v>
                </c:pt>
                <c:pt idx="9">
                  <c:v>0.29921259842519682</c:v>
                </c:pt>
                <c:pt idx="10">
                  <c:v>0.46456692913385822</c:v>
                </c:pt>
                <c:pt idx="11">
                  <c:v>0.62204724409448819</c:v>
                </c:pt>
                <c:pt idx="12">
                  <c:v>0.78740157480314965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1520"/>
        <c:axId val="134093056"/>
      </c:lineChart>
      <c:catAx>
        <c:axId val="1340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7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072960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70656"/>
        <c:crosses val="autoZero"/>
        <c:crossBetween val="between"/>
        <c:majorUnit val="2"/>
      </c:valAx>
      <c:catAx>
        <c:axId val="13409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4093056"/>
        <c:crosses val="autoZero"/>
        <c:auto val="0"/>
        <c:lblAlgn val="ctr"/>
        <c:lblOffset val="100"/>
        <c:noMultiLvlLbl val="0"/>
      </c:catAx>
      <c:valAx>
        <c:axId val="13409305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915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Graphs'!$BL$6:$BL$23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Graphs'!$BM$6:$BM$23</c:f>
              <c:numCache>
                <c:formatCode>General</c:formatCode>
                <c:ptCount val="18"/>
                <c:pt idx="0">
                  <c:v>9</c:v>
                </c:pt>
                <c:pt idx="1">
                  <c:v>7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18</c:v>
                </c:pt>
                <c:pt idx="9">
                  <c:v>33</c:v>
                </c:pt>
                <c:pt idx="10">
                  <c:v>37</c:v>
                </c:pt>
                <c:pt idx="11">
                  <c:v>16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4123520"/>
        <c:axId val="13412582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Graphs'!$BO$6:$BO$23</c:f>
              <c:numCache>
                <c:formatCode>General</c:formatCode>
                <c:ptCount val="18"/>
                <c:pt idx="0">
                  <c:v>6.2068965517241378E-2</c:v>
                </c:pt>
                <c:pt idx="1">
                  <c:v>0.1103448275862069</c:v>
                </c:pt>
                <c:pt idx="2">
                  <c:v>0.1103448275862069</c:v>
                </c:pt>
                <c:pt idx="3">
                  <c:v>0.13103448275862067</c:v>
                </c:pt>
                <c:pt idx="4">
                  <c:v>0.14482758620689654</c:v>
                </c:pt>
                <c:pt idx="5">
                  <c:v>0.1586206896551724</c:v>
                </c:pt>
                <c:pt idx="6">
                  <c:v>0.17931034482758618</c:v>
                </c:pt>
                <c:pt idx="7">
                  <c:v>0.23448275862068962</c:v>
                </c:pt>
                <c:pt idx="8">
                  <c:v>0.35862068965517235</c:v>
                </c:pt>
                <c:pt idx="9">
                  <c:v>0.58620689655172409</c:v>
                </c:pt>
                <c:pt idx="10">
                  <c:v>0.84137931034482749</c:v>
                </c:pt>
                <c:pt idx="11">
                  <c:v>0.95172413793103439</c:v>
                </c:pt>
                <c:pt idx="12">
                  <c:v>0.99999999999999989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4384"/>
        <c:axId val="134145920"/>
      </c:lineChart>
      <c:catAx>
        <c:axId val="1341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125824"/>
        <c:scaling>
          <c:orientation val="minMax"/>
          <c:max val="3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23520"/>
        <c:crosses val="autoZero"/>
        <c:crossBetween val="between"/>
        <c:majorUnit val="2"/>
      </c:valAx>
      <c:catAx>
        <c:axId val="13414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145920"/>
        <c:crosses val="autoZero"/>
        <c:auto val="0"/>
        <c:lblAlgn val="ctr"/>
        <c:lblOffset val="100"/>
        <c:noMultiLvlLbl val="0"/>
      </c:catAx>
      <c:valAx>
        <c:axId val="13414592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443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Graphs'!$J$6:$J$23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Graphs'!$K$6:$K$23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17</c:v>
                </c:pt>
                <c:pt idx="9">
                  <c:v>10</c:v>
                </c:pt>
                <c:pt idx="10">
                  <c:v>16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582848"/>
        <c:axId val="13358515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Graphs'!$M$6:$M$23</c:f>
              <c:numCache>
                <c:formatCode>General</c:formatCode>
                <c:ptCount val="18"/>
                <c:pt idx="0">
                  <c:v>4.5871559633027525E-2</c:v>
                </c:pt>
                <c:pt idx="1">
                  <c:v>7.3394495412844041E-2</c:v>
                </c:pt>
                <c:pt idx="2">
                  <c:v>0.11926605504587157</c:v>
                </c:pt>
                <c:pt idx="3">
                  <c:v>0.15596330275229359</c:v>
                </c:pt>
                <c:pt idx="4">
                  <c:v>0.21100917431192662</c:v>
                </c:pt>
                <c:pt idx="5">
                  <c:v>0.26605504587155965</c:v>
                </c:pt>
                <c:pt idx="6">
                  <c:v>0.3577981651376147</c:v>
                </c:pt>
                <c:pt idx="7">
                  <c:v>0.46788990825688076</c:v>
                </c:pt>
                <c:pt idx="8">
                  <c:v>0.62385321100917435</c:v>
                </c:pt>
                <c:pt idx="9">
                  <c:v>0.7155963302752294</c:v>
                </c:pt>
                <c:pt idx="10">
                  <c:v>0.86238532110091748</c:v>
                </c:pt>
                <c:pt idx="11">
                  <c:v>0.93577981651376152</c:v>
                </c:pt>
                <c:pt idx="12">
                  <c:v>0.9816513761467891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1424"/>
        <c:axId val="133592960"/>
      </c:lineChart>
      <c:catAx>
        <c:axId val="13358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8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85152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82848"/>
        <c:crosses val="autoZero"/>
        <c:crossBetween val="between"/>
        <c:majorUnit val="2"/>
      </c:valAx>
      <c:catAx>
        <c:axId val="13359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592960"/>
        <c:crosses val="autoZero"/>
        <c:auto val="0"/>
        <c:lblAlgn val="ctr"/>
        <c:lblOffset val="100"/>
        <c:noMultiLvlLbl val="0"/>
      </c:catAx>
      <c:valAx>
        <c:axId val="13359296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914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5384615399"/>
          <c:y val="0.102564102564103"/>
          <c:w val="0.202564102564103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75057704522"/>
          <c:y val="8.97436833764058E-2"/>
          <c:w val="0.736040153052530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Graphs'!$P$6:$P$23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Graphs'!$Q$6:$Q$23</c:f>
              <c:numCache>
                <c:formatCode>General</c:formatCode>
                <c:ptCount val="18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18</c:v>
                </c:pt>
                <c:pt idx="6">
                  <c:v>16</c:v>
                </c:pt>
                <c:pt idx="7">
                  <c:v>31</c:v>
                </c:pt>
                <c:pt idx="8">
                  <c:v>26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631360"/>
        <c:axId val="13364620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Graphs'!$S$6:$S$23</c:f>
              <c:numCache>
                <c:formatCode>General</c:formatCode>
                <c:ptCount val="18"/>
                <c:pt idx="0">
                  <c:v>5.6910569105691054E-2</c:v>
                </c:pt>
                <c:pt idx="1">
                  <c:v>7.3170731707317069E-2</c:v>
                </c:pt>
                <c:pt idx="2">
                  <c:v>0.1056910569105691</c:v>
                </c:pt>
                <c:pt idx="3">
                  <c:v>0.12195121951219512</c:v>
                </c:pt>
                <c:pt idx="4">
                  <c:v>0.14634146341463414</c:v>
                </c:pt>
                <c:pt idx="5">
                  <c:v>0.29268292682926828</c:v>
                </c:pt>
                <c:pt idx="6">
                  <c:v>0.42276422764227639</c:v>
                </c:pt>
                <c:pt idx="7">
                  <c:v>0.67479674796747968</c:v>
                </c:pt>
                <c:pt idx="8">
                  <c:v>0.88617886178861793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48384"/>
        <c:axId val="133649920"/>
      </c:lineChart>
      <c:catAx>
        <c:axId val="13363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38830488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4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646208"/>
        <c:scaling>
          <c:orientation val="minMax"/>
          <c:max val="3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214716815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31360"/>
        <c:crosses val="autoZero"/>
        <c:crossBetween val="between"/>
        <c:majorUnit val="2"/>
      </c:valAx>
      <c:catAx>
        <c:axId val="13364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649920"/>
        <c:crosses val="autoZero"/>
        <c:auto val="0"/>
        <c:lblAlgn val="ctr"/>
        <c:lblOffset val="100"/>
        <c:noMultiLvlLbl val="0"/>
      </c:catAx>
      <c:valAx>
        <c:axId val="13364992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7417562603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483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82233502538101"/>
          <c:y val="0.106837606837607"/>
          <c:w val="0.20050741436508299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1370571487"/>
          <c:y val="8.97436833764058E-2"/>
          <c:w val="0.73299838264324102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Graphs'!$V$6:$V$23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Graphs'!$W$6:$W$23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22</c:v>
                </c:pt>
                <c:pt idx="9">
                  <c:v>24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680128"/>
        <c:axId val="13369088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Graphs'!$Y$6:$Y$23</c:f>
              <c:numCache>
                <c:formatCode>General</c:formatCode>
                <c:ptCount val="18"/>
                <c:pt idx="0">
                  <c:v>4.4642857142857144E-2</c:v>
                </c:pt>
                <c:pt idx="1">
                  <c:v>7.1428571428571425E-2</c:v>
                </c:pt>
                <c:pt idx="2">
                  <c:v>9.8214285714285712E-2</c:v>
                </c:pt>
                <c:pt idx="3">
                  <c:v>0.11607142857142858</c:v>
                </c:pt>
                <c:pt idx="4">
                  <c:v>0.13392857142857142</c:v>
                </c:pt>
                <c:pt idx="5">
                  <c:v>0.2232142857142857</c:v>
                </c:pt>
                <c:pt idx="6">
                  <c:v>0.3571428571428571</c:v>
                </c:pt>
                <c:pt idx="7">
                  <c:v>0.51785714285714279</c:v>
                </c:pt>
                <c:pt idx="8">
                  <c:v>0.71428571428571419</c:v>
                </c:pt>
                <c:pt idx="9">
                  <c:v>0.92857142857142849</c:v>
                </c:pt>
                <c:pt idx="10">
                  <c:v>0.99999999999999989</c:v>
                </c:pt>
                <c:pt idx="11">
                  <c:v>0.99999999999999989</c:v>
                </c:pt>
                <c:pt idx="12">
                  <c:v>0.99999999999999989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92800"/>
        <c:axId val="133694592"/>
      </c:lineChart>
      <c:catAx>
        <c:axId val="1336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56952736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9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690880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201372497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80128"/>
        <c:crosses val="autoZero"/>
        <c:crossBetween val="between"/>
        <c:majorUnit val="2"/>
      </c:valAx>
      <c:catAx>
        <c:axId val="133692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694592"/>
        <c:crosses val="autoZero"/>
        <c:auto val="0"/>
        <c:lblAlgn val="ctr"/>
        <c:lblOffset val="100"/>
        <c:noMultiLvlLbl val="0"/>
      </c:catAx>
      <c:valAx>
        <c:axId val="13369459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1862393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928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61480790971701"/>
          <c:y val="0.115384615384615"/>
          <c:w val="0.198992641662865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7571723911"/>
          <c:y val="8.97436833764058E-2"/>
          <c:w val="0.736454087676655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Graphs'!$AB$6:$AB$23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Graphs'!$AC$6:$AC$23</c:f>
              <c:numCache>
                <c:formatCode>General</c:formatCode>
                <c:ptCount val="18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30</c:v>
                </c:pt>
                <c:pt idx="8">
                  <c:v>23</c:v>
                </c:pt>
                <c:pt idx="9">
                  <c:v>17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747072"/>
        <c:axId val="13374937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Graphs'!$AE$6:$AE$23</c:f>
              <c:numCache>
                <c:formatCode>General</c:formatCode>
                <c:ptCount val="18"/>
                <c:pt idx="0">
                  <c:v>7.5630252100840331E-2</c:v>
                </c:pt>
                <c:pt idx="1">
                  <c:v>0.11764705882352941</c:v>
                </c:pt>
                <c:pt idx="2">
                  <c:v>0.11764705882352941</c:v>
                </c:pt>
                <c:pt idx="3">
                  <c:v>0.13445378151260504</c:v>
                </c:pt>
                <c:pt idx="4">
                  <c:v>0.20168067226890757</c:v>
                </c:pt>
                <c:pt idx="5">
                  <c:v>0.26890756302521007</c:v>
                </c:pt>
                <c:pt idx="6">
                  <c:v>0.34453781512605042</c:v>
                </c:pt>
                <c:pt idx="7">
                  <c:v>0.59663865546218486</c:v>
                </c:pt>
                <c:pt idx="8">
                  <c:v>0.78991596638655459</c:v>
                </c:pt>
                <c:pt idx="9">
                  <c:v>0.9327731092436975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1552"/>
        <c:axId val="133753088"/>
      </c:lineChart>
      <c:catAx>
        <c:axId val="1337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15771303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4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749376"/>
        <c:scaling>
          <c:orientation val="minMax"/>
          <c:max val="3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413444009101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47072"/>
        <c:crosses val="autoZero"/>
        <c:crossBetween val="between"/>
        <c:majorUnit val="2"/>
      </c:valAx>
      <c:catAx>
        <c:axId val="13375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753088"/>
        <c:crosses val="autoZero"/>
        <c:auto val="0"/>
        <c:lblAlgn val="ctr"/>
        <c:lblOffset val="100"/>
        <c:noMultiLvlLbl val="0"/>
      </c:catAx>
      <c:valAx>
        <c:axId val="13375308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8246770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515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24649935999401"/>
          <c:y val="0.115384615384615"/>
          <c:w val="0.194581474729452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9284116331099"/>
          <c:y val="8.9743622047244107E-2"/>
          <c:w val="0.73500022430426803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Graphs'!$AH$6:$AH$23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Graphs'!$AI$6:$AI$23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14</c:v>
                </c:pt>
                <c:pt idx="9">
                  <c:v>22</c:v>
                </c:pt>
                <c:pt idx="10">
                  <c:v>18</c:v>
                </c:pt>
                <c:pt idx="11">
                  <c:v>13</c:v>
                </c:pt>
                <c:pt idx="12">
                  <c:v>19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861760"/>
        <c:axId val="13386406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Graphs'!$AK$6:$AK$23</c:f>
              <c:numCache>
                <c:formatCode>General</c:formatCode>
                <c:ptCount val="18"/>
                <c:pt idx="0">
                  <c:v>8.59375E-2</c:v>
                </c:pt>
                <c:pt idx="1">
                  <c:v>0.1796875</c:v>
                </c:pt>
                <c:pt idx="2">
                  <c:v>0.1953125</c:v>
                </c:pt>
                <c:pt idx="3">
                  <c:v>0.2109375</c:v>
                </c:pt>
                <c:pt idx="4">
                  <c:v>0.2109375</c:v>
                </c:pt>
                <c:pt idx="5">
                  <c:v>0.2578125</c:v>
                </c:pt>
                <c:pt idx="6">
                  <c:v>0.2890625</c:v>
                </c:pt>
                <c:pt idx="7">
                  <c:v>0.296875</c:v>
                </c:pt>
                <c:pt idx="8">
                  <c:v>0.40625</c:v>
                </c:pt>
                <c:pt idx="9">
                  <c:v>0.578125</c:v>
                </c:pt>
                <c:pt idx="10">
                  <c:v>0.71875</c:v>
                </c:pt>
                <c:pt idx="11">
                  <c:v>0.8203125</c:v>
                </c:pt>
                <c:pt idx="12">
                  <c:v>0.96875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6240"/>
        <c:axId val="133867776"/>
      </c:lineChart>
      <c:catAx>
        <c:axId val="1338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377952756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6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864064"/>
        <c:scaling>
          <c:orientation val="minMax"/>
          <c:max val="2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20472440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61760"/>
        <c:crosses val="autoZero"/>
        <c:crossBetween val="between"/>
        <c:majorUnit val="2"/>
      </c:valAx>
      <c:catAx>
        <c:axId val="13386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867776"/>
        <c:crosses val="autoZero"/>
        <c:auto val="0"/>
        <c:lblAlgn val="ctr"/>
        <c:lblOffset val="100"/>
        <c:noMultiLvlLbl val="0"/>
      </c:catAx>
      <c:valAx>
        <c:axId val="13386777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29133858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662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"/>
          <c:y val="0.115384615384615"/>
          <c:w val="0.197500000000000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2578599197701"/>
          <c:y val="8.97436833764058E-2"/>
          <c:w val="0.73566151971894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Graphs'!$AN$6:$AN$23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Graphs'!$AO$6:$AO$23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20</c:v>
                </c:pt>
                <c:pt idx="10">
                  <c:v>26</c:v>
                </c:pt>
                <c:pt idx="11">
                  <c:v>24</c:v>
                </c:pt>
                <c:pt idx="12">
                  <c:v>18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6282112"/>
        <c:axId val="13628441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Graphs'!$AQ$6:$AQ$23</c:f>
              <c:numCache>
                <c:formatCode>General</c:formatCode>
                <c:ptCount val="18"/>
                <c:pt idx="0">
                  <c:v>7.9365079365079361E-3</c:v>
                </c:pt>
                <c:pt idx="1">
                  <c:v>2.3809523809523808E-2</c:v>
                </c:pt>
                <c:pt idx="2">
                  <c:v>3.968253968253968E-2</c:v>
                </c:pt>
                <c:pt idx="3">
                  <c:v>6.3492063492063489E-2</c:v>
                </c:pt>
                <c:pt idx="4">
                  <c:v>7.9365079365079361E-2</c:v>
                </c:pt>
                <c:pt idx="5">
                  <c:v>0.13492063492063491</c:v>
                </c:pt>
                <c:pt idx="6">
                  <c:v>0.15079365079365079</c:v>
                </c:pt>
                <c:pt idx="7">
                  <c:v>0.18253968253968253</c:v>
                </c:pt>
                <c:pt idx="8">
                  <c:v>0.23015873015873015</c:v>
                </c:pt>
                <c:pt idx="9">
                  <c:v>0.38888888888888884</c:v>
                </c:pt>
                <c:pt idx="10">
                  <c:v>0.59523809523809512</c:v>
                </c:pt>
                <c:pt idx="11">
                  <c:v>0.78571428571428559</c:v>
                </c:pt>
                <c:pt idx="12">
                  <c:v>0.92857142857142838</c:v>
                </c:pt>
                <c:pt idx="13">
                  <c:v>0.97619047619047605</c:v>
                </c:pt>
                <c:pt idx="14">
                  <c:v>0.99206349206349187</c:v>
                </c:pt>
                <c:pt idx="15">
                  <c:v>0.99999999999999978</c:v>
                </c:pt>
                <c:pt idx="16">
                  <c:v>0.99999999999999978</c:v>
                </c:pt>
                <c:pt idx="17">
                  <c:v>0.99999999999999978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6592"/>
        <c:axId val="136288128"/>
      </c:lineChart>
      <c:catAx>
        <c:axId val="136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8069393403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284416"/>
        <c:scaling>
          <c:orientation val="minMax"/>
          <c:max val="2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839417204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2112"/>
        <c:crosses val="autoZero"/>
        <c:crossBetween val="between"/>
        <c:majorUnit val="2"/>
      </c:valAx>
      <c:catAx>
        <c:axId val="13628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288128"/>
        <c:crosses val="autoZero"/>
        <c:auto val="0"/>
        <c:lblAlgn val="ctr"/>
        <c:lblOffset val="100"/>
        <c:noMultiLvlLbl val="0"/>
      </c:catAx>
      <c:valAx>
        <c:axId val="13628812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2069039998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65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119897107625"/>
          <c:y val="0.123931623931624"/>
          <c:w val="0.19700767765625299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75655485254"/>
          <c:y val="8.97436833764058E-2"/>
          <c:w val="0.73684187983328697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Graphs'!$AT$6:$AT$23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Graphs'!$AU$6:$AU$23</c:f>
              <c:numCache>
                <c:formatCode>General</c:formatCode>
                <c:ptCount val="18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18</c:v>
                </c:pt>
                <c:pt idx="12">
                  <c:v>15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961600"/>
        <c:axId val="13396825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Graphs'!$AW$6:$AW$23</c:f>
              <c:numCache>
                <c:formatCode>General</c:formatCode>
                <c:ptCount val="18"/>
                <c:pt idx="0">
                  <c:v>0.11382113821138211</c:v>
                </c:pt>
                <c:pt idx="1">
                  <c:v>0.12195121951219512</c:v>
                </c:pt>
                <c:pt idx="2">
                  <c:v>0.13008130081300812</c:v>
                </c:pt>
                <c:pt idx="3">
                  <c:v>0.13821138211382111</c:v>
                </c:pt>
                <c:pt idx="4">
                  <c:v>0.17886178861788615</c:v>
                </c:pt>
                <c:pt idx="5">
                  <c:v>0.2113821138211382</c:v>
                </c:pt>
                <c:pt idx="6">
                  <c:v>0.23577235772357721</c:v>
                </c:pt>
                <c:pt idx="7">
                  <c:v>0.27642276422764223</c:v>
                </c:pt>
                <c:pt idx="8">
                  <c:v>0.4065040650406504</c:v>
                </c:pt>
                <c:pt idx="9">
                  <c:v>0.54471544715447151</c:v>
                </c:pt>
                <c:pt idx="10">
                  <c:v>0.67479674796747968</c:v>
                </c:pt>
                <c:pt idx="11">
                  <c:v>0.82113821138211385</c:v>
                </c:pt>
                <c:pt idx="12">
                  <c:v>0.94308943089430897</c:v>
                </c:pt>
                <c:pt idx="13">
                  <c:v>0.98373983739837401</c:v>
                </c:pt>
                <c:pt idx="14">
                  <c:v>0.99186991869918706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70176"/>
        <c:axId val="133980160"/>
      </c:lineChart>
      <c:catAx>
        <c:axId val="1339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68882836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68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968256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535275195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61600"/>
        <c:crosses val="autoZero"/>
        <c:crossBetween val="between"/>
        <c:majorUnit val="2"/>
      </c:valAx>
      <c:catAx>
        <c:axId val="13397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980160"/>
        <c:crosses val="autoZero"/>
        <c:auto val="0"/>
        <c:lblAlgn val="ctr"/>
        <c:lblOffset val="100"/>
        <c:noMultiLvlLbl val="0"/>
      </c:catAx>
      <c:valAx>
        <c:axId val="13398016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8587018696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701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8220551378401"/>
          <c:y val="0.106837606837607"/>
          <c:w val="0.197994987468672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445888648701"/>
          <c:y val="8.97436833764058E-2"/>
          <c:w val="0.73913066553941498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Graphs'!$AZ$6:$AZ$23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Graphs'!$BA$6:$BA$23</c:f>
              <c:numCache>
                <c:formatCode>General</c:formatCode>
                <c:ptCount val="18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16</c:v>
                </c:pt>
                <c:pt idx="9">
                  <c:v>19</c:v>
                </c:pt>
                <c:pt idx="10">
                  <c:v>20</c:v>
                </c:pt>
                <c:pt idx="11">
                  <c:v>30</c:v>
                </c:pt>
                <c:pt idx="12">
                  <c:v>16</c:v>
                </c:pt>
                <c:pt idx="13">
                  <c:v>7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4025984"/>
        <c:axId val="13402828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Graphs'!$BC$6:$BC$23</c:f>
              <c:numCache>
                <c:formatCode>General</c:formatCode>
                <c:ptCount val="18"/>
                <c:pt idx="0">
                  <c:v>3.0769230769230771E-2</c:v>
                </c:pt>
                <c:pt idx="1">
                  <c:v>0.1076923076923077</c:v>
                </c:pt>
                <c:pt idx="2">
                  <c:v>0.1076923076923077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0.12307692307692308</c:v>
                </c:pt>
                <c:pt idx="6">
                  <c:v>0.12307692307692308</c:v>
                </c:pt>
                <c:pt idx="7">
                  <c:v>0.14615384615384616</c:v>
                </c:pt>
                <c:pt idx="8">
                  <c:v>0.26923076923076927</c:v>
                </c:pt>
                <c:pt idx="9">
                  <c:v>0.41538461538461546</c:v>
                </c:pt>
                <c:pt idx="10">
                  <c:v>0.56923076923076932</c:v>
                </c:pt>
                <c:pt idx="11">
                  <c:v>0.8</c:v>
                </c:pt>
                <c:pt idx="12">
                  <c:v>0.92307692307692313</c:v>
                </c:pt>
                <c:pt idx="13">
                  <c:v>0.97692307692307701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0464"/>
        <c:axId val="134032000"/>
      </c:lineChart>
      <c:catAx>
        <c:axId val="13402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20430151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2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028288"/>
        <c:scaling>
          <c:orientation val="minMax"/>
          <c:max val="3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1212920636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25984"/>
        <c:crosses val="autoZero"/>
        <c:crossBetween val="between"/>
        <c:majorUnit val="2"/>
      </c:valAx>
      <c:catAx>
        <c:axId val="13403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032000"/>
        <c:crosses val="autoZero"/>
        <c:auto val="0"/>
        <c:lblAlgn val="ctr"/>
        <c:lblOffset val="100"/>
        <c:noMultiLvlLbl val="0"/>
      </c:catAx>
      <c:valAx>
        <c:axId val="13403200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46063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304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452685421995"/>
          <c:y val="0.11111111111111099"/>
          <c:w val="0.202046035805626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34</xdr:row>
      <xdr:rowOff>12700</xdr:rowOff>
    </xdr:from>
    <xdr:to>
      <xdr:col>6</xdr:col>
      <xdr:colOff>990600</xdr:colOff>
      <xdr:row>53</xdr:row>
      <xdr:rowOff>88900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13</xdr:col>
      <xdr:colOff>139700</xdr:colOff>
      <xdr:row>53</xdr:row>
      <xdr:rowOff>76200</xdr:rowOff>
    </xdr:to>
    <xdr:graphicFrame macro="">
      <xdr:nvGraphicFramePr>
        <xdr:cNvPr id="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19</xdr:col>
      <xdr:colOff>190500</xdr:colOff>
      <xdr:row>53</xdr:row>
      <xdr:rowOff>76200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25</xdr:col>
      <xdr:colOff>228600</xdr:colOff>
      <xdr:row>53</xdr:row>
      <xdr:rowOff>76200</xdr:rowOff>
    </xdr:to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342900</xdr:colOff>
      <xdr:row>53</xdr:row>
      <xdr:rowOff>76200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660400</xdr:colOff>
      <xdr:row>33</xdr:row>
      <xdr:rowOff>139700</xdr:rowOff>
    </xdr:from>
    <xdr:to>
      <xdr:col>37</xdr:col>
      <xdr:colOff>254000</xdr:colOff>
      <xdr:row>53</xdr:row>
      <xdr:rowOff>63500</xdr:rowOff>
    </xdr:to>
    <xdr:graphicFrame macro="">
      <xdr:nvGraphicFramePr>
        <xdr:cNvPr id="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0</xdr:colOff>
      <xdr:row>34</xdr:row>
      <xdr:rowOff>0</xdr:rowOff>
    </xdr:from>
    <xdr:to>
      <xdr:col>43</xdr:col>
      <xdr:colOff>279400</xdr:colOff>
      <xdr:row>53</xdr:row>
      <xdr:rowOff>76200</xdr:rowOff>
    </xdr:to>
    <xdr:graphicFrame macro="">
      <xdr:nvGraphicFramePr>
        <xdr:cNvPr id="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0</xdr:colOff>
      <xdr:row>34</xdr:row>
      <xdr:rowOff>0</xdr:rowOff>
    </xdr:from>
    <xdr:to>
      <xdr:col>49</xdr:col>
      <xdr:colOff>254000</xdr:colOff>
      <xdr:row>53</xdr:row>
      <xdr:rowOff>76200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34</xdr:row>
      <xdr:rowOff>0</xdr:rowOff>
    </xdr:from>
    <xdr:to>
      <xdr:col>55</xdr:col>
      <xdr:colOff>152400</xdr:colOff>
      <xdr:row>53</xdr:row>
      <xdr:rowOff>76200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0</xdr:colOff>
      <xdr:row>34</xdr:row>
      <xdr:rowOff>0</xdr:rowOff>
    </xdr:from>
    <xdr:to>
      <xdr:col>61</xdr:col>
      <xdr:colOff>139700</xdr:colOff>
      <xdr:row>53</xdr:row>
      <xdr:rowOff>76200</xdr:rowOff>
    </xdr:to>
    <xdr:graphicFrame macro="">
      <xdr:nvGraphicFramePr>
        <xdr:cNvPr id="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0</xdr:colOff>
      <xdr:row>34</xdr:row>
      <xdr:rowOff>0</xdr:rowOff>
    </xdr:from>
    <xdr:to>
      <xdr:col>67</xdr:col>
      <xdr:colOff>139700</xdr:colOff>
      <xdr:row>53</xdr:row>
      <xdr:rowOff>76200</xdr:rowOff>
    </xdr:to>
    <xdr:graphicFrame macro="">
      <xdr:nvGraphicFramePr>
        <xdr:cNvPr id="1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erra/Archive%20New/S_Z/Wenatchee%20River_100212/Habitat%20Survey/Report/Wenatchee%20Habitat%201.12.12/Wenatachee%20Draft%201.9.12%20-%20doc/Wenatachee%20Draft%201.9.12%20-%20doc/WE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 - ocular substrate"/>
      <sheetName val="Pebble Count Graphs"/>
      <sheetName val="Pebble Counts"/>
      <sheetName val="ocular substate"/>
      <sheetName val="Ocular_Sed_Piecharts"/>
      <sheetName val="resid depth"/>
      <sheetName val="pool spacing"/>
      <sheetName val="BF Measurements"/>
      <sheetName val="Lengths"/>
      <sheetName val="Wetted Widths"/>
      <sheetName val="Side-channels"/>
      <sheetName val="Depths"/>
      <sheetName val="Proportion by Area"/>
      <sheetName val="Habitat Types"/>
      <sheetName val="Habitat Unit Count"/>
      <sheetName val="Wood"/>
      <sheetName val="Riparian Cooridor"/>
      <sheetName val="Riparian WKST"/>
      <sheetName val="Riparian Veg_Piecharts"/>
      <sheetName val="Erosion"/>
      <sheetName val="data"/>
      <sheetName val="comments"/>
      <sheetName val="Pools"/>
      <sheetName val="Riffles "/>
      <sheetName val="Glides"/>
      <sheetName val=" SideChannels"/>
      <sheetName val="Marshes"/>
      <sheetName val="Tribs"/>
      <sheetName val="Reach 1"/>
      <sheetName val="Reach 2"/>
      <sheetName val="Reach 3"/>
      <sheetName val="Reach 4"/>
      <sheetName val="Reach 5"/>
      <sheetName val="Reach 6"/>
      <sheetName val="Reach 7"/>
      <sheetName val="Reach 8"/>
      <sheetName val="Reach 9"/>
      <sheetName val="Reach 10"/>
      <sheetName val="Reach 11"/>
    </sheetNames>
    <sheetDataSet>
      <sheetData sheetId="0" refreshError="1"/>
      <sheetData sheetId="1">
        <row r="6">
          <cell r="D6" t="str">
            <v>&lt;2</v>
          </cell>
          <cell r="E6">
            <v>19</v>
          </cell>
          <cell r="G6">
            <v>0.12925170068027211</v>
          </cell>
          <cell r="J6" t="str">
            <v>&lt;2</v>
          </cell>
          <cell r="K6">
            <v>5</v>
          </cell>
          <cell r="M6">
            <v>4.5871559633027525E-2</v>
          </cell>
          <cell r="P6" t="str">
            <v>&lt;2</v>
          </cell>
          <cell r="Q6">
            <v>7</v>
          </cell>
          <cell r="S6">
            <v>5.6910569105691054E-2</v>
          </cell>
          <cell r="V6" t="str">
            <v>&lt;2</v>
          </cell>
          <cell r="W6">
            <v>5</v>
          </cell>
          <cell r="Y6">
            <v>4.4642857142857144E-2</v>
          </cell>
          <cell r="AB6" t="str">
            <v>&lt;2</v>
          </cell>
          <cell r="AC6">
            <v>9</v>
          </cell>
          <cell r="AE6">
            <v>7.5630252100840331E-2</v>
          </cell>
          <cell r="AH6" t="str">
            <v>&lt;2</v>
          </cell>
          <cell r="AI6">
            <v>11</v>
          </cell>
          <cell r="AK6">
            <v>8.59375E-2</v>
          </cell>
          <cell r="AN6" t="str">
            <v>&lt;2</v>
          </cell>
          <cell r="AO6">
            <v>1</v>
          </cell>
          <cell r="AQ6">
            <v>7.9365079365079361E-3</v>
          </cell>
          <cell r="AT6" t="str">
            <v>&lt;2</v>
          </cell>
          <cell r="AU6">
            <v>14</v>
          </cell>
          <cell r="AW6">
            <v>0.11382113821138211</v>
          </cell>
          <cell r="AZ6" t="str">
            <v>&lt;2</v>
          </cell>
          <cell r="BA6">
            <v>4</v>
          </cell>
          <cell r="BC6">
            <v>3.0769230769230771E-2</v>
          </cell>
          <cell r="BF6" t="str">
            <v>&lt;2</v>
          </cell>
          <cell r="BG6">
            <v>4</v>
          </cell>
          <cell r="BI6">
            <v>3.1496062992125984E-2</v>
          </cell>
          <cell r="BL6" t="str">
            <v>&lt;2</v>
          </cell>
          <cell r="BM6">
            <v>9</v>
          </cell>
          <cell r="BO6">
            <v>6.2068965517241378E-2</v>
          </cell>
        </row>
        <row r="7">
          <cell r="D7" t="str">
            <v>2.1-4</v>
          </cell>
          <cell r="E7">
            <v>7</v>
          </cell>
          <cell r="G7">
            <v>0.17687074829931973</v>
          </cell>
          <cell r="J7" t="str">
            <v>2.1-4</v>
          </cell>
          <cell r="K7">
            <v>3</v>
          </cell>
          <cell r="M7">
            <v>7.3394495412844041E-2</v>
          </cell>
          <cell r="P7" t="str">
            <v>2.1-4</v>
          </cell>
          <cell r="Q7">
            <v>2</v>
          </cell>
          <cell r="S7">
            <v>7.3170731707317069E-2</v>
          </cell>
          <cell r="V7" t="str">
            <v>2.1-4</v>
          </cell>
          <cell r="W7">
            <v>3</v>
          </cell>
          <cell r="Y7">
            <v>7.1428571428571425E-2</v>
          </cell>
          <cell r="AB7" t="str">
            <v>2.1-4</v>
          </cell>
          <cell r="AC7">
            <v>5</v>
          </cell>
          <cell r="AE7">
            <v>0.11764705882352941</v>
          </cell>
          <cell r="AH7" t="str">
            <v>2.1-4</v>
          </cell>
          <cell r="AI7">
            <v>12</v>
          </cell>
          <cell r="AK7">
            <v>0.1796875</v>
          </cell>
          <cell r="AN7" t="str">
            <v>2.1-4</v>
          </cell>
          <cell r="AO7">
            <v>2</v>
          </cell>
          <cell r="AQ7">
            <v>2.3809523809523808E-2</v>
          </cell>
          <cell r="AT7" t="str">
            <v>2.1-4</v>
          </cell>
          <cell r="AU7">
            <v>1</v>
          </cell>
          <cell r="AW7">
            <v>0.12195121951219512</v>
          </cell>
          <cell r="AZ7" t="str">
            <v>2.1-4</v>
          </cell>
          <cell r="BA7">
            <v>10</v>
          </cell>
          <cell r="BC7">
            <v>0.1076923076923077</v>
          </cell>
          <cell r="BF7" t="str">
            <v>2.1-4</v>
          </cell>
          <cell r="BG7">
            <v>4</v>
          </cell>
          <cell r="BI7">
            <v>6.2992125984251968E-2</v>
          </cell>
          <cell r="BL7" t="str">
            <v>2.1-4</v>
          </cell>
          <cell r="BM7">
            <v>7</v>
          </cell>
          <cell r="BO7">
            <v>0.1103448275862069</v>
          </cell>
        </row>
        <row r="8">
          <cell r="D8" t="str">
            <v>4.1-5.7</v>
          </cell>
          <cell r="E8">
            <v>4</v>
          </cell>
          <cell r="G8">
            <v>0.20408163265306123</v>
          </cell>
          <cell r="J8" t="str">
            <v>4.1-5.7</v>
          </cell>
          <cell r="K8">
            <v>5</v>
          </cell>
          <cell r="M8">
            <v>0.11926605504587157</v>
          </cell>
          <cell r="P8" t="str">
            <v>4.1-5.7</v>
          </cell>
          <cell r="Q8">
            <v>4</v>
          </cell>
          <cell r="S8">
            <v>0.1056910569105691</v>
          </cell>
          <cell r="V8" t="str">
            <v>4.1-5.7</v>
          </cell>
          <cell r="W8">
            <v>3</v>
          </cell>
          <cell r="Y8">
            <v>9.8214285714285712E-2</v>
          </cell>
          <cell r="AB8" t="str">
            <v>4.1-5.7</v>
          </cell>
          <cell r="AC8">
            <v>0</v>
          </cell>
          <cell r="AE8">
            <v>0.11764705882352941</v>
          </cell>
          <cell r="AH8" t="str">
            <v>4.1-5.7</v>
          </cell>
          <cell r="AI8">
            <v>2</v>
          </cell>
          <cell r="AK8">
            <v>0.1953125</v>
          </cell>
          <cell r="AN8" t="str">
            <v>4.1-5.7</v>
          </cell>
          <cell r="AO8">
            <v>2</v>
          </cell>
          <cell r="AQ8">
            <v>3.968253968253968E-2</v>
          </cell>
          <cell r="AT8" t="str">
            <v>4.1-5.7</v>
          </cell>
          <cell r="AU8">
            <v>1</v>
          </cell>
          <cell r="AW8">
            <v>0.13008130081300812</v>
          </cell>
          <cell r="AZ8" t="str">
            <v>4.1-5.7</v>
          </cell>
          <cell r="BA8">
            <v>0</v>
          </cell>
          <cell r="BC8">
            <v>0.1076923076923077</v>
          </cell>
          <cell r="BF8" t="str">
            <v>4.1-5.7</v>
          </cell>
          <cell r="BG8">
            <v>0</v>
          </cell>
          <cell r="BI8">
            <v>6.2992125984251968E-2</v>
          </cell>
          <cell r="BL8" t="str">
            <v>4.1-5.7</v>
          </cell>
          <cell r="BM8">
            <v>0</v>
          </cell>
          <cell r="BO8">
            <v>0.1103448275862069</v>
          </cell>
        </row>
        <row r="9">
          <cell r="D9" t="str">
            <v>5.8-8</v>
          </cell>
          <cell r="E9">
            <v>1</v>
          </cell>
          <cell r="G9">
            <v>0.21088435374149661</v>
          </cell>
          <cell r="J9" t="str">
            <v>5.8-8</v>
          </cell>
          <cell r="K9">
            <v>4</v>
          </cell>
          <cell r="M9">
            <v>0.15596330275229359</v>
          </cell>
          <cell r="P9" t="str">
            <v>5.8-8</v>
          </cell>
          <cell r="Q9">
            <v>2</v>
          </cell>
          <cell r="S9">
            <v>0.12195121951219512</v>
          </cell>
          <cell r="V9" t="str">
            <v>5.8-8</v>
          </cell>
          <cell r="W9">
            <v>2</v>
          </cell>
          <cell r="Y9">
            <v>0.11607142857142858</v>
          </cell>
          <cell r="AB9" t="str">
            <v>5.8-8</v>
          </cell>
          <cell r="AC9">
            <v>2</v>
          </cell>
          <cell r="AE9">
            <v>0.13445378151260504</v>
          </cell>
          <cell r="AH9" t="str">
            <v>5.8-8</v>
          </cell>
          <cell r="AI9">
            <v>2</v>
          </cell>
          <cell r="AK9">
            <v>0.2109375</v>
          </cell>
          <cell r="AN9" t="str">
            <v>5.8-8</v>
          </cell>
          <cell r="AO9">
            <v>3</v>
          </cell>
          <cell r="AQ9">
            <v>6.3492063492063489E-2</v>
          </cell>
          <cell r="AT9" t="str">
            <v>5.8-8</v>
          </cell>
          <cell r="AU9">
            <v>1</v>
          </cell>
          <cell r="AW9">
            <v>0.13821138211382111</v>
          </cell>
          <cell r="AZ9" t="str">
            <v>5.8-8</v>
          </cell>
          <cell r="BA9">
            <v>1</v>
          </cell>
          <cell r="BC9">
            <v>0.11538461538461539</v>
          </cell>
          <cell r="BF9" t="str">
            <v>5.8-8</v>
          </cell>
          <cell r="BG9">
            <v>2</v>
          </cell>
          <cell r="BI9">
            <v>7.874015748031496E-2</v>
          </cell>
          <cell r="BL9" t="str">
            <v>5.8-8</v>
          </cell>
          <cell r="BM9">
            <v>3</v>
          </cell>
          <cell r="BO9">
            <v>0.13103448275862067</v>
          </cell>
        </row>
        <row r="10">
          <cell r="D10" t="str">
            <v>8.1-11.3</v>
          </cell>
          <cell r="E10">
            <v>2</v>
          </cell>
          <cell r="G10">
            <v>0.22448979591836735</v>
          </cell>
          <cell r="J10" t="str">
            <v>8.1-11.3</v>
          </cell>
          <cell r="K10">
            <v>6</v>
          </cell>
          <cell r="M10">
            <v>0.21100917431192662</v>
          </cell>
          <cell r="P10" t="str">
            <v>8.1-11.3</v>
          </cell>
          <cell r="Q10">
            <v>3</v>
          </cell>
          <cell r="S10">
            <v>0.14634146341463414</v>
          </cell>
          <cell r="V10" t="str">
            <v>8.1-11.3</v>
          </cell>
          <cell r="W10">
            <v>2</v>
          </cell>
          <cell r="Y10">
            <v>0.13392857142857142</v>
          </cell>
          <cell r="AB10" t="str">
            <v>8.1-11.3</v>
          </cell>
          <cell r="AC10">
            <v>8</v>
          </cell>
          <cell r="AE10">
            <v>0.20168067226890757</v>
          </cell>
          <cell r="AH10" t="str">
            <v>8.1-11.3</v>
          </cell>
          <cell r="AI10">
            <v>0</v>
          </cell>
          <cell r="AK10">
            <v>0.2109375</v>
          </cell>
          <cell r="AN10" t="str">
            <v>8.1-11.3</v>
          </cell>
          <cell r="AO10">
            <v>2</v>
          </cell>
          <cell r="AQ10">
            <v>7.9365079365079361E-2</v>
          </cell>
          <cell r="AT10" t="str">
            <v>8.1-11.3</v>
          </cell>
          <cell r="AU10">
            <v>5</v>
          </cell>
          <cell r="AW10">
            <v>0.17886178861788615</v>
          </cell>
          <cell r="AZ10" t="str">
            <v>8.1-11.3</v>
          </cell>
          <cell r="BA10">
            <v>0</v>
          </cell>
          <cell r="BC10">
            <v>0.11538461538461539</v>
          </cell>
          <cell r="BF10" t="str">
            <v>8.1-11.3</v>
          </cell>
          <cell r="BG10">
            <v>1</v>
          </cell>
          <cell r="BI10">
            <v>8.6614173228346455E-2</v>
          </cell>
          <cell r="BL10" t="str">
            <v>8.1-11.3</v>
          </cell>
          <cell r="BM10">
            <v>2</v>
          </cell>
          <cell r="BO10">
            <v>0.14482758620689654</v>
          </cell>
        </row>
        <row r="11">
          <cell r="D11" t="str">
            <v>11.4-16</v>
          </cell>
          <cell r="E11">
            <v>1</v>
          </cell>
          <cell r="G11">
            <v>0.23129251700680273</v>
          </cell>
          <cell r="J11" t="str">
            <v>11.4-16</v>
          </cell>
          <cell r="K11">
            <v>6</v>
          </cell>
          <cell r="M11">
            <v>0.26605504587155965</v>
          </cell>
          <cell r="P11" t="str">
            <v>11.4-16</v>
          </cell>
          <cell r="Q11">
            <v>18</v>
          </cell>
          <cell r="S11">
            <v>0.29268292682926828</v>
          </cell>
          <cell r="V11" t="str">
            <v>11.4-16</v>
          </cell>
          <cell r="W11">
            <v>10</v>
          </cell>
          <cell r="Y11">
            <v>0.2232142857142857</v>
          </cell>
          <cell r="AB11" t="str">
            <v>11.4-16</v>
          </cell>
          <cell r="AC11">
            <v>8</v>
          </cell>
          <cell r="AE11">
            <v>0.26890756302521007</v>
          </cell>
          <cell r="AH11" t="str">
            <v>11.4-16</v>
          </cell>
          <cell r="AI11">
            <v>6</v>
          </cell>
          <cell r="AK11">
            <v>0.2578125</v>
          </cell>
          <cell r="AN11" t="str">
            <v>11.4-16</v>
          </cell>
          <cell r="AO11">
            <v>7</v>
          </cell>
          <cell r="AQ11">
            <v>0.13492063492063491</v>
          </cell>
          <cell r="AT11" t="str">
            <v>11.4-16</v>
          </cell>
          <cell r="AU11">
            <v>4</v>
          </cell>
          <cell r="AW11">
            <v>0.2113821138211382</v>
          </cell>
          <cell r="AZ11" t="str">
            <v>11.4-16</v>
          </cell>
          <cell r="BA11">
            <v>1</v>
          </cell>
          <cell r="BC11">
            <v>0.12307692307692308</v>
          </cell>
          <cell r="BF11" t="str">
            <v>11.4-16</v>
          </cell>
          <cell r="BG11">
            <v>0</v>
          </cell>
          <cell r="BI11">
            <v>8.6614173228346455E-2</v>
          </cell>
          <cell r="BL11" t="str">
            <v>11.4-16</v>
          </cell>
          <cell r="BM11">
            <v>2</v>
          </cell>
          <cell r="BO11">
            <v>0.1586206896551724</v>
          </cell>
        </row>
        <row r="12">
          <cell r="D12" t="str">
            <v>16.1-22.6</v>
          </cell>
          <cell r="E12">
            <v>4</v>
          </cell>
          <cell r="G12">
            <v>0.25850340136054423</v>
          </cell>
          <cell r="J12" t="str">
            <v>16.1-22.6</v>
          </cell>
          <cell r="K12">
            <v>10</v>
          </cell>
          <cell r="M12">
            <v>0.3577981651376147</v>
          </cell>
          <cell r="P12" t="str">
            <v>16.1-22.6</v>
          </cell>
          <cell r="Q12">
            <v>16</v>
          </cell>
          <cell r="S12">
            <v>0.42276422764227639</v>
          </cell>
          <cell r="V12" t="str">
            <v>16.1-22.6</v>
          </cell>
          <cell r="W12">
            <v>15</v>
          </cell>
          <cell r="Y12">
            <v>0.3571428571428571</v>
          </cell>
          <cell r="AB12" t="str">
            <v>16.1-22.6</v>
          </cell>
          <cell r="AC12">
            <v>9</v>
          </cell>
          <cell r="AE12">
            <v>0.34453781512605042</v>
          </cell>
          <cell r="AH12" t="str">
            <v>16.1-22.6</v>
          </cell>
          <cell r="AI12">
            <v>4</v>
          </cell>
          <cell r="AK12">
            <v>0.2890625</v>
          </cell>
          <cell r="AN12" t="str">
            <v>16.1-22.6</v>
          </cell>
          <cell r="AO12">
            <v>2</v>
          </cell>
          <cell r="AQ12">
            <v>0.15079365079365079</v>
          </cell>
          <cell r="AT12" t="str">
            <v>16.1-22.6</v>
          </cell>
          <cell r="AU12">
            <v>3</v>
          </cell>
          <cell r="AW12">
            <v>0.23577235772357721</v>
          </cell>
          <cell r="AZ12" t="str">
            <v>16.1-22.6</v>
          </cell>
          <cell r="BA12">
            <v>0</v>
          </cell>
          <cell r="BC12">
            <v>0.12307692307692308</v>
          </cell>
          <cell r="BF12" t="str">
            <v>16.1-22.6</v>
          </cell>
          <cell r="BG12">
            <v>4</v>
          </cell>
          <cell r="BI12">
            <v>0.11811023622047244</v>
          </cell>
          <cell r="BL12" t="str">
            <v>16.1-22.6</v>
          </cell>
          <cell r="BM12">
            <v>3</v>
          </cell>
          <cell r="BO12">
            <v>0.17931034482758618</v>
          </cell>
        </row>
        <row r="13">
          <cell r="D13" t="str">
            <v>22.7-32</v>
          </cell>
          <cell r="E13">
            <v>3</v>
          </cell>
          <cell r="G13">
            <v>0.27891156462585037</v>
          </cell>
          <cell r="J13" t="str">
            <v>22.7-32</v>
          </cell>
          <cell r="K13">
            <v>12</v>
          </cell>
          <cell r="M13">
            <v>0.46788990825688076</v>
          </cell>
          <cell r="P13" t="str">
            <v>22.7-32</v>
          </cell>
          <cell r="Q13">
            <v>31</v>
          </cell>
          <cell r="S13">
            <v>0.67479674796747968</v>
          </cell>
          <cell r="V13" t="str">
            <v>22.7-32</v>
          </cell>
          <cell r="W13">
            <v>18</v>
          </cell>
          <cell r="Y13">
            <v>0.51785714285714279</v>
          </cell>
          <cell r="AB13" t="str">
            <v>22.7-32</v>
          </cell>
          <cell r="AC13">
            <v>30</v>
          </cell>
          <cell r="AE13">
            <v>0.59663865546218486</v>
          </cell>
          <cell r="AH13" t="str">
            <v>22.7-32</v>
          </cell>
          <cell r="AI13">
            <v>1</v>
          </cell>
          <cell r="AK13">
            <v>0.296875</v>
          </cell>
          <cell r="AN13" t="str">
            <v>22.7-32</v>
          </cell>
          <cell r="AO13">
            <v>4</v>
          </cell>
          <cell r="AQ13">
            <v>0.18253968253968253</v>
          </cell>
          <cell r="AT13" t="str">
            <v>22.7-32</v>
          </cell>
          <cell r="AU13">
            <v>5</v>
          </cell>
          <cell r="AW13">
            <v>0.27642276422764223</v>
          </cell>
          <cell r="AZ13" t="str">
            <v>22.7-32</v>
          </cell>
          <cell r="BA13">
            <v>3</v>
          </cell>
          <cell r="BC13">
            <v>0.14615384615384616</v>
          </cell>
          <cell r="BF13" t="str">
            <v>22.7-32</v>
          </cell>
          <cell r="BG13">
            <v>2</v>
          </cell>
          <cell r="BI13">
            <v>0.13385826771653542</v>
          </cell>
          <cell r="BL13" t="str">
            <v>22.7-32</v>
          </cell>
          <cell r="BM13">
            <v>8</v>
          </cell>
          <cell r="BO13">
            <v>0.23448275862068962</v>
          </cell>
        </row>
        <row r="14">
          <cell r="D14" t="str">
            <v>32.1-45</v>
          </cell>
          <cell r="E14">
            <v>6</v>
          </cell>
          <cell r="G14">
            <v>0.31972789115646261</v>
          </cell>
          <cell r="J14" t="str">
            <v>32.1-45</v>
          </cell>
          <cell r="K14">
            <v>17</v>
          </cell>
          <cell r="M14">
            <v>0.62385321100917435</v>
          </cell>
          <cell r="P14" t="str">
            <v>32.1-45</v>
          </cell>
          <cell r="Q14">
            <v>26</v>
          </cell>
          <cell r="S14">
            <v>0.88617886178861793</v>
          </cell>
          <cell r="V14" t="str">
            <v>32.1-45</v>
          </cell>
          <cell r="W14">
            <v>22</v>
          </cell>
          <cell r="Y14">
            <v>0.71428571428571419</v>
          </cell>
          <cell r="AB14" t="str">
            <v>32.1-45</v>
          </cell>
          <cell r="AC14">
            <v>23</v>
          </cell>
          <cell r="AE14">
            <v>0.78991596638655459</v>
          </cell>
          <cell r="AH14" t="str">
            <v>32.1-45</v>
          </cell>
          <cell r="AI14">
            <v>14</v>
          </cell>
          <cell r="AK14">
            <v>0.40625</v>
          </cell>
          <cell r="AN14" t="str">
            <v>32.1-45</v>
          </cell>
          <cell r="AO14">
            <v>6</v>
          </cell>
          <cell r="AQ14">
            <v>0.23015873015873015</v>
          </cell>
          <cell r="AT14" t="str">
            <v>32.1-45</v>
          </cell>
          <cell r="AU14">
            <v>16</v>
          </cell>
          <cell r="AW14">
            <v>0.4065040650406504</v>
          </cell>
          <cell r="AZ14" t="str">
            <v>32.1-45</v>
          </cell>
          <cell r="BA14">
            <v>16</v>
          </cell>
          <cell r="BC14">
            <v>0.26923076923076927</v>
          </cell>
          <cell r="BF14" t="str">
            <v>32.1-45</v>
          </cell>
          <cell r="BG14">
            <v>6</v>
          </cell>
          <cell r="BI14">
            <v>0.18110236220472439</v>
          </cell>
          <cell r="BL14" t="str">
            <v>32.1-45</v>
          </cell>
          <cell r="BM14">
            <v>18</v>
          </cell>
          <cell r="BO14">
            <v>0.35862068965517235</v>
          </cell>
        </row>
        <row r="15">
          <cell r="D15" t="str">
            <v>45.1-64</v>
          </cell>
          <cell r="E15">
            <v>8</v>
          </cell>
          <cell r="G15">
            <v>0.37414965986394561</v>
          </cell>
          <cell r="J15" t="str">
            <v>45.1-64</v>
          </cell>
          <cell r="K15">
            <v>10</v>
          </cell>
          <cell r="M15">
            <v>0.7155963302752294</v>
          </cell>
          <cell r="P15" t="str">
            <v>45.1-64</v>
          </cell>
          <cell r="Q15">
            <v>14</v>
          </cell>
          <cell r="S15">
            <v>1</v>
          </cell>
          <cell r="V15" t="str">
            <v>45.1-64</v>
          </cell>
          <cell r="W15">
            <v>24</v>
          </cell>
          <cell r="Y15">
            <v>0.92857142857142849</v>
          </cell>
          <cell r="AB15" t="str">
            <v>45.1-64</v>
          </cell>
          <cell r="AC15">
            <v>17</v>
          </cell>
          <cell r="AE15">
            <v>0.9327731092436975</v>
          </cell>
          <cell r="AH15" t="str">
            <v>45.1-64</v>
          </cell>
          <cell r="AI15">
            <v>22</v>
          </cell>
          <cell r="AK15">
            <v>0.578125</v>
          </cell>
          <cell r="AN15" t="str">
            <v>45.1-64</v>
          </cell>
          <cell r="AO15">
            <v>20</v>
          </cell>
          <cell r="AQ15">
            <v>0.38888888888888884</v>
          </cell>
          <cell r="AT15" t="str">
            <v>45.1-64</v>
          </cell>
          <cell r="AU15">
            <v>17</v>
          </cell>
          <cell r="AW15">
            <v>0.54471544715447151</v>
          </cell>
          <cell r="AZ15" t="str">
            <v>45.1-64</v>
          </cell>
          <cell r="BA15">
            <v>19</v>
          </cell>
          <cell r="BC15">
            <v>0.41538461538461546</v>
          </cell>
          <cell r="BF15" t="str">
            <v>45.1-64</v>
          </cell>
          <cell r="BG15">
            <v>15</v>
          </cell>
          <cell r="BI15">
            <v>0.29921259842519682</v>
          </cell>
          <cell r="BL15" t="str">
            <v>45.1-64</v>
          </cell>
          <cell r="BM15">
            <v>33</v>
          </cell>
          <cell r="BO15">
            <v>0.58620689655172409</v>
          </cell>
        </row>
        <row r="16">
          <cell r="D16" t="str">
            <v>64.1-90</v>
          </cell>
          <cell r="E16">
            <v>18</v>
          </cell>
          <cell r="G16">
            <v>0.49659863945578231</v>
          </cell>
          <cell r="J16" t="str">
            <v>64.1-90</v>
          </cell>
          <cell r="K16">
            <v>16</v>
          </cell>
          <cell r="M16">
            <v>0.86238532110091748</v>
          </cell>
          <cell r="P16" t="str">
            <v>64.1-90</v>
          </cell>
          <cell r="Q16">
            <v>0</v>
          </cell>
          <cell r="S16">
            <v>1</v>
          </cell>
          <cell r="V16" t="str">
            <v>64.1-90</v>
          </cell>
          <cell r="W16">
            <v>8</v>
          </cell>
          <cell r="Y16">
            <v>0.99999999999999989</v>
          </cell>
          <cell r="AB16" t="str">
            <v>64.1-90</v>
          </cell>
          <cell r="AC16">
            <v>8</v>
          </cell>
          <cell r="AE16">
            <v>1</v>
          </cell>
          <cell r="AH16" t="str">
            <v>64.1-90</v>
          </cell>
          <cell r="AI16">
            <v>18</v>
          </cell>
          <cell r="AK16">
            <v>0.71875</v>
          </cell>
          <cell r="AN16" t="str">
            <v>64.1-90</v>
          </cell>
          <cell r="AO16">
            <v>26</v>
          </cell>
          <cell r="AQ16">
            <v>0.59523809523809512</v>
          </cell>
          <cell r="AT16" t="str">
            <v>64.1-90</v>
          </cell>
          <cell r="AU16">
            <v>16</v>
          </cell>
          <cell r="AW16">
            <v>0.67479674796747968</v>
          </cell>
          <cell r="AZ16" t="str">
            <v>64.1-90</v>
          </cell>
          <cell r="BA16">
            <v>20</v>
          </cell>
          <cell r="BC16">
            <v>0.56923076923076932</v>
          </cell>
          <cell r="BF16" t="str">
            <v>64.1-90</v>
          </cell>
          <cell r="BG16">
            <v>21</v>
          </cell>
          <cell r="BI16">
            <v>0.46456692913385822</v>
          </cell>
          <cell r="BL16" t="str">
            <v>64.1-90</v>
          </cell>
          <cell r="BM16">
            <v>37</v>
          </cell>
          <cell r="BO16">
            <v>0.84137931034482749</v>
          </cell>
        </row>
        <row r="17">
          <cell r="D17" t="str">
            <v>90.1-128</v>
          </cell>
          <cell r="E17">
            <v>26</v>
          </cell>
          <cell r="G17">
            <v>0.67346938775510201</v>
          </cell>
          <cell r="J17" t="str">
            <v>90.1-128</v>
          </cell>
          <cell r="K17">
            <v>8</v>
          </cell>
          <cell r="M17">
            <v>0.93577981651376152</v>
          </cell>
          <cell r="P17" t="str">
            <v>90.1-128</v>
          </cell>
          <cell r="Q17">
            <v>0</v>
          </cell>
          <cell r="S17">
            <v>1</v>
          </cell>
          <cell r="V17" t="str">
            <v>90.1-128</v>
          </cell>
          <cell r="W17">
            <v>0</v>
          </cell>
          <cell r="Y17">
            <v>0.99999999999999989</v>
          </cell>
          <cell r="AB17" t="str">
            <v>90.1-128</v>
          </cell>
          <cell r="AC17">
            <v>0</v>
          </cell>
          <cell r="AE17">
            <v>1</v>
          </cell>
          <cell r="AH17" t="str">
            <v>90.1-128</v>
          </cell>
          <cell r="AI17">
            <v>13</v>
          </cell>
          <cell r="AK17">
            <v>0.8203125</v>
          </cell>
          <cell r="AN17" t="str">
            <v>90.1-128</v>
          </cell>
          <cell r="AO17">
            <v>24</v>
          </cell>
          <cell r="AQ17">
            <v>0.78571428571428559</v>
          </cell>
          <cell r="AT17" t="str">
            <v>90.1-128</v>
          </cell>
          <cell r="AU17">
            <v>18</v>
          </cell>
          <cell r="AW17">
            <v>0.82113821138211385</v>
          </cell>
          <cell r="AZ17" t="str">
            <v>90.1-128</v>
          </cell>
          <cell r="BA17">
            <v>30</v>
          </cell>
          <cell r="BC17">
            <v>0.8</v>
          </cell>
          <cell r="BF17" t="str">
            <v>90.1-128</v>
          </cell>
          <cell r="BG17">
            <v>20</v>
          </cell>
          <cell r="BI17">
            <v>0.62204724409448819</v>
          </cell>
          <cell r="BL17" t="str">
            <v>90.1-128</v>
          </cell>
          <cell r="BM17">
            <v>16</v>
          </cell>
          <cell r="BO17">
            <v>0.95172413793103439</v>
          </cell>
        </row>
        <row r="18">
          <cell r="D18" t="str">
            <v>128.1-180</v>
          </cell>
          <cell r="E18">
            <v>28</v>
          </cell>
          <cell r="G18">
            <v>0.86394557823129248</v>
          </cell>
          <cell r="J18" t="str">
            <v>128.1-180</v>
          </cell>
          <cell r="K18">
            <v>5</v>
          </cell>
          <cell r="M18">
            <v>0.9816513761467891</v>
          </cell>
          <cell r="P18" t="str">
            <v>128.1-180</v>
          </cell>
          <cell r="Q18">
            <v>0</v>
          </cell>
          <cell r="S18">
            <v>1</v>
          </cell>
          <cell r="V18" t="str">
            <v>128.1-180</v>
          </cell>
          <cell r="W18">
            <v>0</v>
          </cell>
          <cell r="Y18">
            <v>0.99999999999999989</v>
          </cell>
          <cell r="AB18" t="str">
            <v>128.1-180</v>
          </cell>
          <cell r="AC18">
            <v>0</v>
          </cell>
          <cell r="AE18">
            <v>1</v>
          </cell>
          <cell r="AH18" t="str">
            <v>128.1-180</v>
          </cell>
          <cell r="AI18">
            <v>19</v>
          </cell>
          <cell r="AK18">
            <v>0.96875</v>
          </cell>
          <cell r="AN18" t="str">
            <v>128.1-180</v>
          </cell>
          <cell r="AO18">
            <v>18</v>
          </cell>
          <cell r="AQ18">
            <v>0.92857142857142838</v>
          </cell>
          <cell r="AT18" t="str">
            <v>128.1-180</v>
          </cell>
          <cell r="AU18">
            <v>15</v>
          </cell>
          <cell r="AW18">
            <v>0.94308943089430897</v>
          </cell>
          <cell r="AZ18" t="str">
            <v>128.1-180</v>
          </cell>
          <cell r="BA18">
            <v>16</v>
          </cell>
          <cell r="BC18">
            <v>0.92307692307692313</v>
          </cell>
          <cell r="BF18" t="str">
            <v>128.1-180</v>
          </cell>
          <cell r="BG18">
            <v>21</v>
          </cell>
          <cell r="BI18">
            <v>0.78740157480314965</v>
          </cell>
          <cell r="BL18" t="str">
            <v>128.1-180</v>
          </cell>
          <cell r="BM18">
            <v>7</v>
          </cell>
          <cell r="BO18">
            <v>0.99999999999999989</v>
          </cell>
        </row>
        <row r="19">
          <cell r="D19" t="str">
            <v>180.1-256</v>
          </cell>
          <cell r="E19">
            <v>17</v>
          </cell>
          <cell r="G19">
            <v>0.97959183673469385</v>
          </cell>
          <cell r="J19" t="str">
            <v>180.1-256</v>
          </cell>
          <cell r="K19">
            <v>2</v>
          </cell>
          <cell r="M19">
            <v>1</v>
          </cell>
          <cell r="P19" t="str">
            <v>180.1-256</v>
          </cell>
          <cell r="Q19">
            <v>0</v>
          </cell>
          <cell r="S19">
            <v>1</v>
          </cell>
          <cell r="V19" t="str">
            <v>180.1-256</v>
          </cell>
          <cell r="W19">
            <v>0</v>
          </cell>
          <cell r="Y19">
            <v>0.99999999999999989</v>
          </cell>
          <cell r="AB19" t="str">
            <v>180.1-256</v>
          </cell>
          <cell r="AC19">
            <v>0</v>
          </cell>
          <cell r="AE19">
            <v>1</v>
          </cell>
          <cell r="AH19" t="str">
            <v>180.1-256</v>
          </cell>
          <cell r="AI19">
            <v>4</v>
          </cell>
          <cell r="AK19">
            <v>1</v>
          </cell>
          <cell r="AN19" t="str">
            <v>180.1-256</v>
          </cell>
          <cell r="AO19">
            <v>6</v>
          </cell>
          <cell r="AQ19">
            <v>0.97619047619047605</v>
          </cell>
          <cell r="AT19" t="str">
            <v>180.1-256</v>
          </cell>
          <cell r="AU19">
            <v>5</v>
          </cell>
          <cell r="AW19">
            <v>0.98373983739837401</v>
          </cell>
          <cell r="AZ19" t="str">
            <v>180.1-256</v>
          </cell>
          <cell r="BA19">
            <v>7</v>
          </cell>
          <cell r="BC19">
            <v>0.97692307692307701</v>
          </cell>
          <cell r="BF19" t="str">
            <v>180.1-256</v>
          </cell>
          <cell r="BG19">
            <v>27</v>
          </cell>
          <cell r="BI19">
            <v>1</v>
          </cell>
          <cell r="BL19" t="str">
            <v>180.1-256</v>
          </cell>
          <cell r="BM19">
            <v>0</v>
          </cell>
          <cell r="BO19">
            <v>0.99999999999999989</v>
          </cell>
        </row>
        <row r="20">
          <cell r="D20" t="str">
            <v>256.1-362</v>
          </cell>
          <cell r="E20">
            <v>3</v>
          </cell>
          <cell r="G20">
            <v>1</v>
          </cell>
          <cell r="J20" t="str">
            <v>256.1-362</v>
          </cell>
          <cell r="K20">
            <v>0</v>
          </cell>
          <cell r="M20">
            <v>1</v>
          </cell>
          <cell r="P20" t="str">
            <v>256.1-362</v>
          </cell>
          <cell r="Q20">
            <v>0</v>
          </cell>
          <cell r="S20">
            <v>1</v>
          </cell>
          <cell r="V20" t="str">
            <v>256.1-362</v>
          </cell>
          <cell r="W20">
            <v>0</v>
          </cell>
          <cell r="Y20">
            <v>0.99999999999999989</v>
          </cell>
          <cell r="AB20" t="str">
            <v>256.1-362</v>
          </cell>
          <cell r="AC20">
            <v>0</v>
          </cell>
          <cell r="AE20">
            <v>1</v>
          </cell>
          <cell r="AH20" t="str">
            <v>256.1-362</v>
          </cell>
          <cell r="AI20">
            <v>0</v>
          </cell>
          <cell r="AK20">
            <v>1</v>
          </cell>
          <cell r="AN20" t="str">
            <v>256.1-362</v>
          </cell>
          <cell r="AO20">
            <v>2</v>
          </cell>
          <cell r="AQ20">
            <v>0.99206349206349187</v>
          </cell>
          <cell r="AT20" t="str">
            <v>256.1-362</v>
          </cell>
          <cell r="AU20">
            <v>1</v>
          </cell>
          <cell r="AW20">
            <v>0.99186991869918706</v>
          </cell>
          <cell r="AZ20" t="str">
            <v>256.1-362</v>
          </cell>
          <cell r="BA20">
            <v>3</v>
          </cell>
          <cell r="BC20">
            <v>1</v>
          </cell>
          <cell r="BF20" t="str">
            <v>256.1-362</v>
          </cell>
          <cell r="BG20">
            <v>0</v>
          </cell>
          <cell r="BI20">
            <v>1</v>
          </cell>
          <cell r="BL20" t="str">
            <v>256.1-362</v>
          </cell>
          <cell r="BM20">
            <v>0</v>
          </cell>
          <cell r="BO20">
            <v>0.99999999999999989</v>
          </cell>
        </row>
        <row r="21">
          <cell r="D21" t="str">
            <v>362.1-512</v>
          </cell>
          <cell r="E21">
            <v>0</v>
          </cell>
          <cell r="G21">
            <v>1</v>
          </cell>
          <cell r="J21" t="str">
            <v>362.1-512</v>
          </cell>
          <cell r="K21">
            <v>0</v>
          </cell>
          <cell r="M21">
            <v>1</v>
          </cell>
          <cell r="P21" t="str">
            <v>362.1-512</v>
          </cell>
          <cell r="Q21">
            <v>0</v>
          </cell>
          <cell r="S21">
            <v>1</v>
          </cell>
          <cell r="V21" t="str">
            <v>362.1-512</v>
          </cell>
          <cell r="W21">
            <v>0</v>
          </cell>
          <cell r="Y21">
            <v>0.99999999999999989</v>
          </cell>
          <cell r="AB21" t="str">
            <v>362.1-512</v>
          </cell>
          <cell r="AC21">
            <v>0</v>
          </cell>
          <cell r="AE21">
            <v>1</v>
          </cell>
          <cell r="AH21" t="str">
            <v>362.1-512</v>
          </cell>
          <cell r="AI21">
            <v>0</v>
          </cell>
          <cell r="AK21">
            <v>1</v>
          </cell>
          <cell r="AN21" t="str">
            <v>362.1-512</v>
          </cell>
          <cell r="AO21">
            <v>1</v>
          </cell>
          <cell r="AQ21">
            <v>0.99999999999999978</v>
          </cell>
          <cell r="AT21" t="str">
            <v>362.1-512</v>
          </cell>
          <cell r="AU21">
            <v>1</v>
          </cell>
          <cell r="AW21">
            <v>1</v>
          </cell>
          <cell r="AZ21" t="str">
            <v>362.1-512</v>
          </cell>
          <cell r="BA21">
            <v>0</v>
          </cell>
          <cell r="BC21">
            <v>1</v>
          </cell>
          <cell r="BF21" t="str">
            <v>362.1-512</v>
          </cell>
          <cell r="BG21">
            <v>0</v>
          </cell>
          <cell r="BI21">
            <v>1</v>
          </cell>
          <cell r="BL21" t="str">
            <v>362.1-512</v>
          </cell>
          <cell r="BM21">
            <v>0</v>
          </cell>
          <cell r="BO21">
            <v>0.99999999999999989</v>
          </cell>
        </row>
        <row r="22">
          <cell r="D22" t="str">
            <v>&gt;512</v>
          </cell>
          <cell r="E22">
            <v>0</v>
          </cell>
          <cell r="G22">
            <v>1</v>
          </cell>
          <cell r="J22" t="str">
            <v>&gt;512</v>
          </cell>
          <cell r="K22">
            <v>0</v>
          </cell>
          <cell r="M22">
            <v>1</v>
          </cell>
          <cell r="P22" t="str">
            <v>&gt;512</v>
          </cell>
          <cell r="Q22">
            <v>0</v>
          </cell>
          <cell r="S22">
            <v>1</v>
          </cell>
          <cell r="V22" t="str">
            <v>&gt;512</v>
          </cell>
          <cell r="W22">
            <v>0</v>
          </cell>
          <cell r="Y22">
            <v>0.99999999999999989</v>
          </cell>
          <cell r="AB22" t="str">
            <v>&gt;512</v>
          </cell>
          <cell r="AC22">
            <v>0</v>
          </cell>
          <cell r="AE22">
            <v>1</v>
          </cell>
          <cell r="AH22" t="str">
            <v>512 - 1024</v>
          </cell>
          <cell r="AI22">
            <v>0</v>
          </cell>
          <cell r="AK22">
            <v>1</v>
          </cell>
          <cell r="AN22" t="str">
            <v>512 - 1024</v>
          </cell>
          <cell r="AO22">
            <v>0</v>
          </cell>
          <cell r="AQ22">
            <v>0.99999999999999978</v>
          </cell>
          <cell r="AT22" t="str">
            <v>512 - 1024</v>
          </cell>
          <cell r="AU22">
            <v>0</v>
          </cell>
          <cell r="AW22">
            <v>1</v>
          </cell>
          <cell r="AZ22" t="str">
            <v>512 - 1024</v>
          </cell>
          <cell r="BA22">
            <v>0</v>
          </cell>
          <cell r="BC22">
            <v>1</v>
          </cell>
          <cell r="BF22" t="str">
            <v>512 - 1024</v>
          </cell>
          <cell r="BG22">
            <v>0</v>
          </cell>
          <cell r="BI22">
            <v>1</v>
          </cell>
          <cell r="BL22" t="str">
            <v>512 - 1024</v>
          </cell>
          <cell r="BM22">
            <v>0</v>
          </cell>
          <cell r="BO22">
            <v>0.99999999999999989</v>
          </cell>
        </row>
        <row r="23">
          <cell r="D23" t="str">
            <v>Bedrock</v>
          </cell>
          <cell r="E23">
            <v>0</v>
          </cell>
          <cell r="G23">
            <v>1</v>
          </cell>
          <cell r="J23" t="str">
            <v>Bedrock</v>
          </cell>
          <cell r="K23">
            <v>0</v>
          </cell>
          <cell r="M23">
            <v>1</v>
          </cell>
          <cell r="P23" t="str">
            <v>Bedrock</v>
          </cell>
          <cell r="Q23">
            <v>0</v>
          </cell>
          <cell r="S23">
            <v>1</v>
          </cell>
          <cell r="V23" t="str">
            <v>Bedrock</v>
          </cell>
          <cell r="W23">
            <v>0</v>
          </cell>
          <cell r="Y23">
            <v>0.99999999999999989</v>
          </cell>
          <cell r="AB23" t="str">
            <v>Bedrock</v>
          </cell>
          <cell r="AC23">
            <v>0</v>
          </cell>
          <cell r="AE23">
            <v>1</v>
          </cell>
          <cell r="AH23" t="str">
            <v>Bedrock</v>
          </cell>
          <cell r="AI23">
            <v>0</v>
          </cell>
          <cell r="AK23">
            <v>1</v>
          </cell>
          <cell r="AN23" t="str">
            <v>Bedrock</v>
          </cell>
          <cell r="AO23">
            <v>0</v>
          </cell>
          <cell r="AQ23">
            <v>0.99999999999999978</v>
          </cell>
          <cell r="AT23" t="str">
            <v>Bedrock</v>
          </cell>
          <cell r="AU23">
            <v>0</v>
          </cell>
          <cell r="AW23">
            <v>1</v>
          </cell>
          <cell r="AZ23" t="str">
            <v>Bedrock</v>
          </cell>
          <cell r="BA23">
            <v>0</v>
          </cell>
          <cell r="BC23">
            <v>1</v>
          </cell>
          <cell r="BF23" t="str">
            <v>Bedrock</v>
          </cell>
          <cell r="BG23">
            <v>0</v>
          </cell>
          <cell r="BI23">
            <v>1</v>
          </cell>
          <cell r="BL23" t="str">
            <v>Bedrock</v>
          </cell>
          <cell r="BM23">
            <v>0</v>
          </cell>
          <cell r="BO23">
            <v>0.99999999999999989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workbookViewId="0">
      <selection activeCell="M8" sqref="M8"/>
    </sheetView>
  </sheetViews>
  <sheetFormatPr defaultColWidth="11" defaultRowHeight="15.75"/>
  <cols>
    <col min="1" max="1" width="19.625" customWidth="1"/>
    <col min="2" max="13" width="14.625" customWidth="1"/>
  </cols>
  <sheetData>
    <row r="1" spans="1:13">
      <c r="A1" s="106"/>
      <c r="B1" s="107" t="s">
        <v>341</v>
      </c>
      <c r="C1" s="107" t="s">
        <v>342</v>
      </c>
      <c r="D1" s="107" t="s">
        <v>343</v>
      </c>
      <c r="E1" s="107" t="s">
        <v>344</v>
      </c>
      <c r="F1" s="107" t="s">
        <v>345</v>
      </c>
      <c r="G1" s="108" t="s">
        <v>346</v>
      </c>
      <c r="H1" s="108" t="s">
        <v>347</v>
      </c>
      <c r="I1" s="108" t="s">
        <v>348</v>
      </c>
      <c r="J1" s="108" t="s">
        <v>349</v>
      </c>
      <c r="K1" s="108" t="s">
        <v>350</v>
      </c>
      <c r="L1" s="108" t="s">
        <v>254</v>
      </c>
      <c r="M1" s="107" t="s">
        <v>24</v>
      </c>
    </row>
    <row r="2" spans="1:13" ht="16.5" thickBot="1">
      <c r="A2" s="109" t="s">
        <v>351</v>
      </c>
      <c r="B2" s="110" t="s">
        <v>353</v>
      </c>
      <c r="C2" s="110" t="s">
        <v>354</v>
      </c>
      <c r="D2" s="110" t="s">
        <v>355</v>
      </c>
      <c r="E2" s="110" t="s">
        <v>356</v>
      </c>
      <c r="F2" s="110" t="s">
        <v>357</v>
      </c>
      <c r="G2" s="111" t="s">
        <v>358</v>
      </c>
      <c r="H2" s="111" t="s">
        <v>359</v>
      </c>
      <c r="I2" s="111" t="s">
        <v>360</v>
      </c>
      <c r="J2" s="111" t="s">
        <v>361</v>
      </c>
      <c r="K2" s="111" t="s">
        <v>362</v>
      </c>
      <c r="L2" s="111" t="s">
        <v>363</v>
      </c>
      <c r="M2" s="110" t="s">
        <v>352</v>
      </c>
    </row>
    <row r="3" spans="1:13" ht="17.25" thickTop="1" thickBot="1">
      <c r="A3" s="112" t="s">
        <v>364</v>
      </c>
      <c r="B3" s="114" t="s">
        <v>365</v>
      </c>
      <c r="C3" s="114" t="s">
        <v>366</v>
      </c>
      <c r="D3" s="114" t="s">
        <v>365</v>
      </c>
      <c r="E3" s="114" t="s">
        <v>365</v>
      </c>
      <c r="F3" s="114" t="s">
        <v>366</v>
      </c>
      <c r="G3" s="114" t="s">
        <v>366</v>
      </c>
      <c r="H3" s="114" t="s">
        <v>366</v>
      </c>
      <c r="I3" s="114" t="s">
        <v>365</v>
      </c>
      <c r="J3" s="137" t="s">
        <v>366</v>
      </c>
      <c r="K3" s="137" t="s">
        <v>367</v>
      </c>
      <c r="L3" s="114" t="s">
        <v>368</v>
      </c>
      <c r="M3" s="113"/>
    </row>
    <row r="4" spans="1:13">
      <c r="A4" s="115" t="s">
        <v>369</v>
      </c>
      <c r="B4" s="116"/>
      <c r="C4" s="116"/>
      <c r="D4" s="116"/>
      <c r="E4" s="116"/>
      <c r="F4" s="116"/>
      <c r="G4" s="117"/>
      <c r="H4" s="117"/>
      <c r="I4" s="117"/>
      <c r="J4" s="124"/>
      <c r="K4" s="124"/>
      <c r="L4" s="117"/>
      <c r="M4" s="116"/>
    </row>
    <row r="5" spans="1:13" ht="16.5" thickBot="1">
      <c r="A5" s="118" t="s">
        <v>370</v>
      </c>
      <c r="B5" s="120">
        <v>6.9999999999999999E-4</v>
      </c>
      <c r="C5" s="119">
        <v>6.9999999999999999E-4</v>
      </c>
      <c r="D5" s="119">
        <v>1E-3</v>
      </c>
      <c r="E5" s="119">
        <v>6.9999999999999999E-4</v>
      </c>
      <c r="F5" s="119">
        <v>8.0000000000000004E-4</v>
      </c>
      <c r="G5" s="120">
        <v>1E-3</v>
      </c>
      <c r="H5" s="120">
        <v>6.9999999999999999E-4</v>
      </c>
      <c r="I5" s="120">
        <v>2.9999999999999997E-4</v>
      </c>
      <c r="J5" s="138">
        <v>1E-4</v>
      </c>
      <c r="K5" s="138">
        <v>4.0000000000000002E-4</v>
      </c>
      <c r="L5" s="120">
        <v>4.0000000000000002E-4</v>
      </c>
      <c r="M5" s="119">
        <v>6.9999999999999999E-4</v>
      </c>
    </row>
    <row r="6" spans="1:13">
      <c r="A6" s="121" t="s">
        <v>334</v>
      </c>
      <c r="B6" s="123"/>
      <c r="C6" s="123"/>
      <c r="D6" s="123"/>
      <c r="E6" s="123"/>
      <c r="F6" s="123"/>
      <c r="G6" s="124"/>
      <c r="H6" s="124"/>
      <c r="I6" s="124"/>
      <c r="J6" s="124"/>
      <c r="K6" s="124"/>
      <c r="L6" s="124"/>
      <c r="M6" s="122"/>
    </row>
    <row r="7" spans="1:13">
      <c r="A7" s="125" t="s">
        <v>335</v>
      </c>
      <c r="B7" s="126"/>
      <c r="C7" s="106"/>
      <c r="D7" s="116"/>
      <c r="E7" s="116"/>
      <c r="F7" s="116"/>
      <c r="G7" s="117"/>
      <c r="H7" s="117"/>
      <c r="I7" s="117"/>
      <c r="J7" s="117"/>
      <c r="K7" s="117"/>
      <c r="L7" s="117"/>
      <c r="M7" s="106"/>
    </row>
    <row r="8" spans="1:13">
      <c r="A8" s="127" t="s">
        <v>336</v>
      </c>
      <c r="B8" s="116">
        <v>207.3</v>
      </c>
      <c r="C8" s="116">
        <v>178</v>
      </c>
      <c r="D8" s="116">
        <v>186.5</v>
      </c>
      <c r="E8" s="116">
        <v>212.3</v>
      </c>
      <c r="F8" s="116">
        <v>186</v>
      </c>
      <c r="G8" s="117" t="s">
        <v>337</v>
      </c>
      <c r="H8" s="117" t="s">
        <v>337</v>
      </c>
      <c r="I8" s="117">
        <v>194</v>
      </c>
      <c r="J8" s="117">
        <v>214.7</v>
      </c>
      <c r="K8" s="117">
        <v>191.8</v>
      </c>
      <c r="L8" s="117">
        <v>330</v>
      </c>
      <c r="M8" s="116">
        <v>201.9</v>
      </c>
    </row>
    <row r="9" spans="1:13">
      <c r="A9" s="127" t="s">
        <v>338</v>
      </c>
      <c r="B9" s="116">
        <v>196.5</v>
      </c>
      <c r="C9" s="116">
        <v>178</v>
      </c>
      <c r="D9" s="116">
        <v>196</v>
      </c>
      <c r="E9" s="116">
        <v>225</v>
      </c>
      <c r="F9" s="116">
        <v>190</v>
      </c>
      <c r="G9" s="117" t="s">
        <v>337</v>
      </c>
      <c r="H9" s="117" t="s">
        <v>337</v>
      </c>
      <c r="I9" s="117">
        <v>194</v>
      </c>
      <c r="J9" s="117">
        <v>200</v>
      </c>
      <c r="K9" s="117">
        <v>177</v>
      </c>
      <c r="L9" s="117">
        <v>330</v>
      </c>
      <c r="M9" s="116">
        <v>197</v>
      </c>
    </row>
    <row r="10" spans="1:13">
      <c r="A10" s="127" t="s">
        <v>339</v>
      </c>
      <c r="B10" s="116">
        <v>43.5</v>
      </c>
      <c r="C10" s="116" t="s">
        <v>340</v>
      </c>
      <c r="D10" s="116">
        <v>46.6</v>
      </c>
      <c r="E10" s="116">
        <v>35.700000000000003</v>
      </c>
      <c r="F10" s="116">
        <v>14.4</v>
      </c>
      <c r="G10" s="117" t="s">
        <v>337</v>
      </c>
      <c r="H10" s="117" t="s">
        <v>337</v>
      </c>
      <c r="I10" s="117">
        <v>2.8</v>
      </c>
      <c r="J10" s="117">
        <v>27.2</v>
      </c>
      <c r="K10" s="117">
        <v>38.299999999999997</v>
      </c>
      <c r="L10" s="117" t="s">
        <v>340</v>
      </c>
      <c r="M10" s="116">
        <v>42.1</v>
      </c>
    </row>
    <row r="11" spans="1:13">
      <c r="A11" s="125" t="s">
        <v>371</v>
      </c>
      <c r="B11" s="116"/>
      <c r="C11" s="116"/>
      <c r="D11" s="116"/>
      <c r="E11" s="116"/>
      <c r="F11" s="116"/>
      <c r="G11" s="117"/>
      <c r="H11" s="117"/>
      <c r="I11" s="117"/>
      <c r="J11" s="117"/>
      <c r="K11" s="117"/>
      <c r="L11" s="117"/>
      <c r="M11" s="126"/>
    </row>
    <row r="12" spans="1:13">
      <c r="A12" s="127" t="s">
        <v>336</v>
      </c>
      <c r="B12" s="116">
        <v>222.7</v>
      </c>
      <c r="C12" s="116">
        <v>215.7</v>
      </c>
      <c r="D12" s="116">
        <v>172.2</v>
      </c>
      <c r="E12" s="116">
        <v>235</v>
      </c>
      <c r="F12" s="116">
        <v>220</v>
      </c>
      <c r="G12" s="117">
        <v>258.8</v>
      </c>
      <c r="H12" s="117">
        <v>228</v>
      </c>
      <c r="I12" s="117">
        <v>232.5</v>
      </c>
      <c r="J12" s="117">
        <v>193.5</v>
      </c>
      <c r="K12" s="117">
        <v>189.2</v>
      </c>
      <c r="L12" s="117" t="s">
        <v>337</v>
      </c>
      <c r="M12" s="116">
        <v>209.3</v>
      </c>
    </row>
    <row r="13" spans="1:13">
      <c r="A13" s="127" t="s">
        <v>338</v>
      </c>
      <c r="B13" s="116">
        <v>235</v>
      </c>
      <c r="C13" s="116">
        <v>206</v>
      </c>
      <c r="D13" s="116">
        <v>156</v>
      </c>
      <c r="E13" s="116">
        <v>255</v>
      </c>
      <c r="F13" s="116">
        <v>210</v>
      </c>
      <c r="G13" s="117">
        <v>265</v>
      </c>
      <c r="H13" s="117">
        <v>228</v>
      </c>
      <c r="I13" s="117">
        <v>232.5</v>
      </c>
      <c r="J13" s="117">
        <v>193.5</v>
      </c>
      <c r="K13" s="117">
        <v>206</v>
      </c>
      <c r="L13" s="117" t="s">
        <v>337</v>
      </c>
      <c r="M13" s="116">
        <v>210</v>
      </c>
    </row>
    <row r="14" spans="1:13">
      <c r="A14" s="127" t="s">
        <v>339</v>
      </c>
      <c r="B14" s="116">
        <v>52.6</v>
      </c>
      <c r="C14" s="116">
        <v>32.6</v>
      </c>
      <c r="D14" s="116">
        <v>68.8</v>
      </c>
      <c r="E14" s="116">
        <v>65.3</v>
      </c>
      <c r="F14" s="116">
        <v>33.6</v>
      </c>
      <c r="G14" s="117">
        <v>39.700000000000003</v>
      </c>
      <c r="H14" s="117" t="s">
        <v>340</v>
      </c>
      <c r="I14" s="117">
        <v>74.2</v>
      </c>
      <c r="J14" s="117">
        <v>87</v>
      </c>
      <c r="K14" s="117">
        <v>68.8</v>
      </c>
      <c r="L14" s="117" t="s">
        <v>337</v>
      </c>
      <c r="M14" s="116">
        <v>57.8</v>
      </c>
    </row>
    <row r="15" spans="1:13">
      <c r="A15" s="125" t="s">
        <v>372</v>
      </c>
      <c r="B15" s="116"/>
      <c r="C15" s="116"/>
      <c r="D15" s="116"/>
      <c r="E15" s="116"/>
      <c r="F15" s="116"/>
      <c r="G15" s="117"/>
      <c r="H15" s="117"/>
      <c r="I15" s="117"/>
      <c r="J15" s="117"/>
      <c r="K15" s="117"/>
      <c r="L15" s="117"/>
      <c r="M15" s="126"/>
    </row>
    <row r="16" spans="1:13">
      <c r="A16" s="127" t="s">
        <v>336</v>
      </c>
      <c r="B16" s="116">
        <v>182</v>
      </c>
      <c r="C16" s="116">
        <v>230</v>
      </c>
      <c r="D16" s="116">
        <v>193.6</v>
      </c>
      <c r="E16" s="116">
        <v>270</v>
      </c>
      <c r="F16" s="116">
        <v>211.6</v>
      </c>
      <c r="G16" s="117">
        <v>192.5</v>
      </c>
      <c r="H16" s="117">
        <v>205</v>
      </c>
      <c r="I16" s="117">
        <v>216</v>
      </c>
      <c r="J16" s="117">
        <v>220</v>
      </c>
      <c r="K16" s="117">
        <v>170</v>
      </c>
      <c r="L16" s="117">
        <v>324</v>
      </c>
      <c r="M16" s="116">
        <v>207.9</v>
      </c>
    </row>
    <row r="17" spans="1:13">
      <c r="A17" s="127" t="s">
        <v>338</v>
      </c>
      <c r="B17" s="116">
        <v>182</v>
      </c>
      <c r="C17" s="116">
        <v>236</v>
      </c>
      <c r="D17" s="116">
        <v>195</v>
      </c>
      <c r="E17" s="116">
        <v>270</v>
      </c>
      <c r="F17" s="116">
        <v>200</v>
      </c>
      <c r="G17" s="117">
        <v>192.5</v>
      </c>
      <c r="H17" s="117">
        <v>205</v>
      </c>
      <c r="I17" s="117">
        <v>216</v>
      </c>
      <c r="J17" s="117">
        <v>220</v>
      </c>
      <c r="K17" s="117">
        <v>170</v>
      </c>
      <c r="L17" s="117">
        <v>324</v>
      </c>
      <c r="M17" s="116">
        <v>200</v>
      </c>
    </row>
    <row r="18" spans="1:13" ht="16.5" thickBot="1">
      <c r="A18" s="128" t="s">
        <v>339</v>
      </c>
      <c r="B18" s="113">
        <v>28</v>
      </c>
      <c r="C18" s="113">
        <v>35.4</v>
      </c>
      <c r="D18" s="113">
        <v>35.4</v>
      </c>
      <c r="E18" s="113" t="s">
        <v>340</v>
      </c>
      <c r="F18" s="113">
        <v>20.100000000000001</v>
      </c>
      <c r="G18" s="114">
        <v>10.6</v>
      </c>
      <c r="H18" s="114" t="s">
        <v>340</v>
      </c>
      <c r="I18" s="114">
        <v>0</v>
      </c>
      <c r="J18" s="114">
        <v>14.1</v>
      </c>
      <c r="K18" s="114">
        <v>14.1</v>
      </c>
      <c r="L18" s="114" t="s">
        <v>340</v>
      </c>
      <c r="M18" s="113">
        <v>36.799999999999997</v>
      </c>
    </row>
    <row r="19" spans="1:13">
      <c r="A19" s="129" t="s">
        <v>373</v>
      </c>
      <c r="B19" s="116"/>
      <c r="C19" s="116"/>
      <c r="D19" s="116"/>
      <c r="E19" s="116"/>
      <c r="F19" s="116"/>
      <c r="G19" s="117"/>
      <c r="H19" s="117"/>
      <c r="I19" s="117"/>
      <c r="J19" s="124"/>
      <c r="K19" s="124"/>
      <c r="L19" s="117"/>
      <c r="M19" s="107"/>
    </row>
    <row r="20" spans="1:13">
      <c r="A20" s="125" t="s">
        <v>374</v>
      </c>
      <c r="B20" s="116"/>
      <c r="C20" s="116"/>
      <c r="D20" s="116"/>
      <c r="E20" s="116"/>
      <c r="F20" s="116"/>
      <c r="G20" s="117"/>
      <c r="H20" s="117"/>
      <c r="I20" s="117"/>
      <c r="J20" s="117"/>
      <c r="K20" s="117"/>
      <c r="L20" s="117"/>
      <c r="M20" s="126"/>
    </row>
    <row r="21" spans="1:13">
      <c r="A21" s="127" t="s">
        <v>336</v>
      </c>
      <c r="B21" s="116">
        <v>12.5</v>
      </c>
      <c r="C21" s="116">
        <v>6.5</v>
      </c>
      <c r="D21" s="116">
        <v>9.6</v>
      </c>
      <c r="E21" s="116">
        <v>10</v>
      </c>
      <c r="F21" s="116">
        <v>11.3</v>
      </c>
      <c r="G21" s="117" t="s">
        <v>337</v>
      </c>
      <c r="H21" s="117" t="s">
        <v>337</v>
      </c>
      <c r="I21" s="117">
        <v>11</v>
      </c>
      <c r="J21" s="117">
        <v>15</v>
      </c>
      <c r="K21" s="117">
        <v>10.199999999999999</v>
      </c>
      <c r="L21" s="117">
        <v>12</v>
      </c>
      <c r="M21" s="116">
        <v>11.1</v>
      </c>
    </row>
    <row r="22" spans="1:13">
      <c r="A22" s="127" t="s">
        <v>338</v>
      </c>
      <c r="B22" s="116">
        <v>12.5</v>
      </c>
      <c r="C22" s="116">
        <v>6.5</v>
      </c>
      <c r="D22" s="116">
        <v>9</v>
      </c>
      <c r="E22" s="116">
        <v>9</v>
      </c>
      <c r="F22" s="116">
        <v>12</v>
      </c>
      <c r="G22" s="117" t="s">
        <v>337</v>
      </c>
      <c r="H22" s="117" t="s">
        <v>337</v>
      </c>
      <c r="I22" s="117">
        <v>11</v>
      </c>
      <c r="J22" s="117">
        <v>15</v>
      </c>
      <c r="K22" s="117">
        <v>10</v>
      </c>
      <c r="L22" s="117">
        <v>12</v>
      </c>
      <c r="M22" s="116">
        <v>10</v>
      </c>
    </row>
    <row r="23" spans="1:13">
      <c r="A23" s="127" t="s">
        <v>339</v>
      </c>
      <c r="B23" s="116">
        <v>5</v>
      </c>
      <c r="C23" s="116" t="s">
        <v>340</v>
      </c>
      <c r="D23" s="116">
        <v>2.9</v>
      </c>
      <c r="E23" s="116">
        <v>4.5999999999999996</v>
      </c>
      <c r="F23" s="116">
        <v>1.2</v>
      </c>
      <c r="G23" s="117" t="s">
        <v>337</v>
      </c>
      <c r="H23" s="117" t="s">
        <v>337</v>
      </c>
      <c r="I23" s="117">
        <v>1.4</v>
      </c>
      <c r="J23" s="117">
        <v>0</v>
      </c>
      <c r="K23" s="117">
        <v>1.8</v>
      </c>
      <c r="L23" s="117" t="s">
        <v>340</v>
      </c>
      <c r="M23" s="116">
        <v>3.4</v>
      </c>
    </row>
    <row r="24" spans="1:13">
      <c r="A24" s="125" t="s">
        <v>375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127" t="s">
        <v>336</v>
      </c>
      <c r="B25" s="116">
        <v>9.1</v>
      </c>
      <c r="C25" s="116">
        <v>3.5</v>
      </c>
      <c r="D25" s="116">
        <v>6.2</v>
      </c>
      <c r="E25" s="116">
        <v>6.7</v>
      </c>
      <c r="F25" s="116">
        <v>7.8</v>
      </c>
      <c r="G25" s="117" t="s">
        <v>337</v>
      </c>
      <c r="H25" s="117" t="s">
        <v>337</v>
      </c>
      <c r="I25" s="117">
        <v>7.5</v>
      </c>
      <c r="J25" s="117">
        <v>10</v>
      </c>
      <c r="K25" s="117">
        <v>6.1</v>
      </c>
      <c r="L25" s="117">
        <v>8</v>
      </c>
      <c r="M25" s="116">
        <v>7.4</v>
      </c>
    </row>
    <row r="26" spans="1:13">
      <c r="A26" s="127" t="s">
        <v>338</v>
      </c>
      <c r="B26" s="116">
        <v>9.4</v>
      </c>
      <c r="C26" s="116">
        <v>3.5</v>
      </c>
      <c r="D26" s="116">
        <v>5.5</v>
      </c>
      <c r="E26" s="116">
        <v>6.7</v>
      </c>
      <c r="F26" s="116">
        <v>8.5</v>
      </c>
      <c r="G26" s="117" t="s">
        <v>337</v>
      </c>
      <c r="H26" s="117" t="s">
        <v>337</v>
      </c>
      <c r="I26" s="117">
        <v>7.5</v>
      </c>
      <c r="J26" s="117">
        <v>10.199999999999999</v>
      </c>
      <c r="K26" s="117">
        <v>7</v>
      </c>
      <c r="L26" s="117">
        <v>8</v>
      </c>
      <c r="M26" s="116">
        <v>7.3</v>
      </c>
    </row>
    <row r="27" spans="1:13">
      <c r="A27" s="127" t="s">
        <v>339</v>
      </c>
      <c r="B27" s="116">
        <v>4.8</v>
      </c>
      <c r="C27" s="116" t="s">
        <v>340</v>
      </c>
      <c r="D27" s="116">
        <v>3</v>
      </c>
      <c r="E27" s="116">
        <v>4.3</v>
      </c>
      <c r="F27" s="116">
        <v>1.6</v>
      </c>
      <c r="G27" s="117" t="s">
        <v>337</v>
      </c>
      <c r="H27" s="117" t="s">
        <v>337</v>
      </c>
      <c r="I27" s="117">
        <v>1.4</v>
      </c>
      <c r="J27" s="117">
        <v>0.4</v>
      </c>
      <c r="K27" s="117">
        <v>2.4</v>
      </c>
      <c r="L27" s="117" t="s">
        <v>340</v>
      </c>
      <c r="M27" s="116">
        <v>3.2</v>
      </c>
    </row>
    <row r="28" spans="1:13">
      <c r="A28" s="125" t="s">
        <v>376</v>
      </c>
      <c r="B28" s="116"/>
      <c r="C28" s="116"/>
      <c r="D28" s="116"/>
      <c r="E28" s="116"/>
      <c r="F28" s="116"/>
      <c r="G28" s="117"/>
      <c r="H28" s="117"/>
      <c r="I28" s="117"/>
      <c r="J28" s="117"/>
      <c r="K28" s="117"/>
      <c r="L28" s="117"/>
      <c r="M28" s="126"/>
    </row>
    <row r="29" spans="1:13">
      <c r="A29" s="127" t="s">
        <v>336</v>
      </c>
      <c r="B29" s="116">
        <v>3.7</v>
      </c>
      <c r="C29" s="116">
        <v>3.2</v>
      </c>
      <c r="D29" s="116">
        <v>4.7</v>
      </c>
      <c r="E29" s="116">
        <v>3.8</v>
      </c>
      <c r="F29" s="116">
        <v>4.5</v>
      </c>
      <c r="G29" s="117">
        <v>5</v>
      </c>
      <c r="H29" s="117">
        <v>6.5</v>
      </c>
      <c r="I29" s="117">
        <v>3.5</v>
      </c>
      <c r="J29" s="117">
        <v>2.8</v>
      </c>
      <c r="K29" s="117">
        <v>6.3</v>
      </c>
      <c r="L29" s="117" t="s">
        <v>337</v>
      </c>
      <c r="M29" s="116">
        <v>4.5999999999999996</v>
      </c>
    </row>
    <row r="30" spans="1:13">
      <c r="A30" s="127" t="s">
        <v>338</v>
      </c>
      <c r="B30" s="116">
        <v>3.5</v>
      </c>
      <c r="C30" s="116">
        <v>2.1</v>
      </c>
      <c r="D30" s="116">
        <v>4.3</v>
      </c>
      <c r="E30" s="116">
        <v>4</v>
      </c>
      <c r="F30" s="116">
        <v>4</v>
      </c>
      <c r="G30" s="117">
        <v>4.8</v>
      </c>
      <c r="H30" s="117">
        <v>6.5</v>
      </c>
      <c r="I30" s="117">
        <v>3.5</v>
      </c>
      <c r="J30" s="117">
        <v>2.8</v>
      </c>
      <c r="K30" s="117">
        <v>6.3</v>
      </c>
      <c r="L30" s="117" t="s">
        <v>337</v>
      </c>
      <c r="M30" s="116">
        <v>4</v>
      </c>
    </row>
    <row r="31" spans="1:13">
      <c r="A31" s="127" t="s">
        <v>339</v>
      </c>
      <c r="B31" s="116">
        <v>0.8</v>
      </c>
      <c r="C31" s="116">
        <v>1.8</v>
      </c>
      <c r="D31" s="116">
        <v>1.1000000000000001</v>
      </c>
      <c r="E31" s="116">
        <v>0.3</v>
      </c>
      <c r="F31" s="116">
        <v>1</v>
      </c>
      <c r="G31" s="117">
        <v>1.5</v>
      </c>
      <c r="H31" s="117" t="s">
        <v>340</v>
      </c>
      <c r="I31" s="117">
        <v>0</v>
      </c>
      <c r="J31" s="117">
        <v>1.8</v>
      </c>
      <c r="K31" s="117">
        <v>2</v>
      </c>
      <c r="L31" s="117" t="s">
        <v>337</v>
      </c>
      <c r="M31" s="116">
        <v>1.5</v>
      </c>
    </row>
    <row r="32" spans="1:13">
      <c r="A32" s="125" t="s">
        <v>377</v>
      </c>
      <c r="B32" s="116"/>
      <c r="C32" s="116"/>
      <c r="D32" s="116"/>
      <c r="E32" s="116"/>
      <c r="F32" s="116"/>
      <c r="G32" s="117"/>
      <c r="H32" s="117"/>
      <c r="I32" s="117"/>
      <c r="J32" s="117"/>
      <c r="K32" s="117"/>
      <c r="L32" s="117"/>
      <c r="M32" s="106"/>
    </row>
    <row r="33" spans="1:13">
      <c r="A33" s="127" t="s">
        <v>336</v>
      </c>
      <c r="B33" s="116">
        <v>2.5</v>
      </c>
      <c r="C33" s="116">
        <v>2.2000000000000002</v>
      </c>
      <c r="D33" s="116">
        <v>3.1</v>
      </c>
      <c r="E33" s="116">
        <v>2</v>
      </c>
      <c r="F33" s="116">
        <v>2.9</v>
      </c>
      <c r="G33" s="117">
        <v>3.2</v>
      </c>
      <c r="H33" s="117">
        <v>3.5</v>
      </c>
      <c r="I33" s="117">
        <v>2.1</v>
      </c>
      <c r="J33" s="117">
        <v>1.5</v>
      </c>
      <c r="K33" s="117">
        <v>2.8</v>
      </c>
      <c r="L33" s="117" t="s">
        <v>337</v>
      </c>
      <c r="M33" s="116">
        <v>2.7</v>
      </c>
    </row>
    <row r="34" spans="1:13">
      <c r="A34" s="127" t="s">
        <v>338</v>
      </c>
      <c r="B34" s="116">
        <v>2.5</v>
      </c>
      <c r="C34" s="116">
        <v>1.5</v>
      </c>
      <c r="D34" s="116">
        <v>3</v>
      </c>
      <c r="E34" s="116">
        <v>2</v>
      </c>
      <c r="F34" s="116">
        <v>2.5</v>
      </c>
      <c r="G34" s="117">
        <v>3.3</v>
      </c>
      <c r="H34" s="117">
        <v>3.5</v>
      </c>
      <c r="I34" s="117">
        <v>2.1</v>
      </c>
      <c r="J34" s="117">
        <v>1.5</v>
      </c>
      <c r="K34" s="117">
        <v>3</v>
      </c>
      <c r="L34" s="117" t="s">
        <v>337</v>
      </c>
      <c r="M34" s="116">
        <v>2.5</v>
      </c>
    </row>
    <row r="35" spans="1:13">
      <c r="A35" s="127" t="s">
        <v>339</v>
      </c>
      <c r="B35" s="116">
        <v>0.6</v>
      </c>
      <c r="C35" s="116">
        <v>1.6</v>
      </c>
      <c r="D35" s="116">
        <v>0.5</v>
      </c>
      <c r="E35" s="116">
        <v>0.5</v>
      </c>
      <c r="F35" s="116">
        <v>0.9</v>
      </c>
      <c r="G35" s="117">
        <v>0.6</v>
      </c>
      <c r="H35" s="117" t="s">
        <v>340</v>
      </c>
      <c r="I35" s="117">
        <v>0.1</v>
      </c>
      <c r="J35" s="117">
        <v>0.8</v>
      </c>
      <c r="K35" s="117">
        <v>0.3</v>
      </c>
      <c r="L35" s="117" t="s">
        <v>337</v>
      </c>
      <c r="M35" s="116">
        <v>0.8</v>
      </c>
    </row>
    <row r="36" spans="1:13">
      <c r="A36" s="125" t="s">
        <v>378</v>
      </c>
      <c r="B36" s="116"/>
      <c r="C36" s="116"/>
      <c r="D36" s="116"/>
      <c r="E36" s="116"/>
      <c r="F36" s="116"/>
      <c r="G36" s="117"/>
      <c r="H36" s="117"/>
      <c r="I36" s="117"/>
      <c r="J36" s="117"/>
      <c r="K36" s="117"/>
      <c r="L36" s="117"/>
      <c r="M36" s="125"/>
    </row>
    <row r="37" spans="1:13">
      <c r="A37" s="127" t="s">
        <v>336</v>
      </c>
      <c r="B37" s="116">
        <v>5.8</v>
      </c>
      <c r="C37" s="116">
        <v>5.0999999999999996</v>
      </c>
      <c r="D37" s="116">
        <v>6.4</v>
      </c>
      <c r="E37" s="116">
        <v>10</v>
      </c>
      <c r="F37" s="116">
        <v>6.4</v>
      </c>
      <c r="G37" s="117">
        <v>6.8</v>
      </c>
      <c r="H37" s="117">
        <v>8</v>
      </c>
      <c r="I37" s="117">
        <v>7</v>
      </c>
      <c r="J37" s="117">
        <v>8.3000000000000007</v>
      </c>
      <c r="K37" s="117">
        <v>7.8</v>
      </c>
      <c r="L37" s="117">
        <v>5.5</v>
      </c>
      <c r="M37" s="116">
        <v>6.6</v>
      </c>
    </row>
    <row r="38" spans="1:13">
      <c r="A38" s="127" t="s">
        <v>338</v>
      </c>
      <c r="B38" s="116">
        <v>6</v>
      </c>
      <c r="C38" s="116">
        <v>5.0999999999999996</v>
      </c>
      <c r="D38" s="116">
        <v>6.2</v>
      </c>
      <c r="E38" s="116">
        <v>10</v>
      </c>
      <c r="F38" s="116">
        <v>6</v>
      </c>
      <c r="G38" s="117">
        <v>6.8</v>
      </c>
      <c r="H38" s="117">
        <v>8</v>
      </c>
      <c r="I38" s="117">
        <v>7</v>
      </c>
      <c r="J38" s="117">
        <v>8.3000000000000007</v>
      </c>
      <c r="K38" s="117">
        <v>7.8</v>
      </c>
      <c r="L38" s="117">
        <v>5.5</v>
      </c>
      <c r="M38" s="116">
        <v>6.5</v>
      </c>
    </row>
    <row r="39" spans="1:13">
      <c r="A39" s="127" t="s">
        <v>339</v>
      </c>
      <c r="B39" s="116">
        <v>0.8</v>
      </c>
      <c r="C39" s="116">
        <v>0.7</v>
      </c>
      <c r="D39" s="116">
        <v>1</v>
      </c>
      <c r="E39" s="116" t="s">
        <v>340</v>
      </c>
      <c r="F39" s="116">
        <v>1.3</v>
      </c>
      <c r="G39" s="117">
        <v>1.8</v>
      </c>
      <c r="H39" s="117" t="s">
        <v>340</v>
      </c>
      <c r="I39" s="117">
        <v>0.7</v>
      </c>
      <c r="J39" s="117">
        <v>1.1000000000000001</v>
      </c>
      <c r="K39" s="117">
        <v>1.1000000000000001</v>
      </c>
      <c r="L39" s="117" t="s">
        <v>340</v>
      </c>
      <c r="M39" s="116">
        <v>1.4</v>
      </c>
    </row>
    <row r="40" spans="1:13">
      <c r="A40" s="125" t="s">
        <v>379</v>
      </c>
      <c r="B40" s="116"/>
      <c r="C40" s="116"/>
      <c r="D40" s="116"/>
      <c r="E40" s="116"/>
      <c r="F40" s="116"/>
      <c r="G40" s="117"/>
      <c r="H40" s="117"/>
      <c r="I40" s="117"/>
      <c r="J40" s="117"/>
      <c r="K40" s="117"/>
      <c r="L40" s="117"/>
      <c r="M40" s="116"/>
    </row>
    <row r="41" spans="1:13">
      <c r="A41" s="127" t="s">
        <v>336</v>
      </c>
      <c r="B41" s="116">
        <v>3.6</v>
      </c>
      <c r="C41" s="116">
        <v>3.5</v>
      </c>
      <c r="D41" s="116">
        <v>3.9</v>
      </c>
      <c r="E41" s="116">
        <v>5</v>
      </c>
      <c r="F41" s="116">
        <v>4.4000000000000004</v>
      </c>
      <c r="G41" s="117">
        <v>3.9</v>
      </c>
      <c r="H41" s="117">
        <v>4.8</v>
      </c>
      <c r="I41" s="117">
        <v>3.6</v>
      </c>
      <c r="J41" s="117">
        <v>4.2</v>
      </c>
      <c r="K41" s="117">
        <v>4</v>
      </c>
      <c r="L41" s="117">
        <v>3</v>
      </c>
      <c r="M41" s="116">
        <v>4</v>
      </c>
    </row>
    <row r="42" spans="1:13">
      <c r="A42" s="127" t="s">
        <v>338</v>
      </c>
      <c r="B42" s="116">
        <v>3.8</v>
      </c>
      <c r="C42" s="116">
        <v>3.5</v>
      </c>
      <c r="D42" s="116">
        <v>4</v>
      </c>
      <c r="E42" s="116">
        <v>5</v>
      </c>
      <c r="F42" s="116">
        <v>4.3</v>
      </c>
      <c r="G42" s="117">
        <v>3.9</v>
      </c>
      <c r="H42" s="117">
        <v>4.8</v>
      </c>
      <c r="I42" s="117">
        <v>3.6</v>
      </c>
      <c r="J42" s="117">
        <v>4.2</v>
      </c>
      <c r="K42" s="117">
        <v>4</v>
      </c>
      <c r="L42" s="117">
        <v>3</v>
      </c>
      <c r="M42" s="116">
        <v>3.9</v>
      </c>
    </row>
    <row r="43" spans="1:13" ht="16.5" thickBot="1">
      <c r="A43" s="128" t="s">
        <v>339</v>
      </c>
      <c r="B43" s="113">
        <v>0.5</v>
      </c>
      <c r="C43" s="113">
        <v>0.5</v>
      </c>
      <c r="D43" s="113">
        <v>0.5</v>
      </c>
      <c r="E43" s="113" t="s">
        <v>340</v>
      </c>
      <c r="F43" s="113">
        <v>0.9</v>
      </c>
      <c r="G43" s="114">
        <v>0.6</v>
      </c>
      <c r="H43" s="114" t="s">
        <v>340</v>
      </c>
      <c r="I43" s="114">
        <v>0.8</v>
      </c>
      <c r="J43" s="114">
        <v>0.2</v>
      </c>
      <c r="K43" s="114">
        <v>0.3</v>
      </c>
      <c r="L43" s="114">
        <v>0.7</v>
      </c>
      <c r="M43" s="113">
        <v>0.7</v>
      </c>
    </row>
    <row r="44" spans="1:13">
      <c r="A44" s="129" t="s">
        <v>380</v>
      </c>
      <c r="B44" s="116"/>
      <c r="C44" s="116"/>
      <c r="D44" s="116"/>
      <c r="E44" s="116"/>
      <c r="F44" s="116"/>
      <c r="G44" s="117"/>
      <c r="H44" s="117"/>
      <c r="I44" s="117"/>
      <c r="J44" s="124"/>
      <c r="K44" s="124"/>
      <c r="L44" s="117"/>
      <c r="M44" s="107"/>
    </row>
    <row r="45" spans="1:13">
      <c r="A45" s="125" t="s">
        <v>381</v>
      </c>
      <c r="B45" s="116"/>
      <c r="C45" s="116"/>
      <c r="D45" s="116"/>
      <c r="E45" s="116"/>
      <c r="F45" s="116"/>
      <c r="G45" s="117"/>
      <c r="H45" s="117"/>
      <c r="I45" s="117"/>
      <c r="J45" s="117"/>
      <c r="K45" s="117"/>
      <c r="L45" s="117"/>
      <c r="M45" s="116"/>
    </row>
    <row r="46" spans="1:13">
      <c r="A46" s="127" t="s">
        <v>336</v>
      </c>
      <c r="B46" s="116">
        <v>325.5</v>
      </c>
      <c r="C46" s="116">
        <v>312</v>
      </c>
      <c r="D46" s="116">
        <v>270</v>
      </c>
      <c r="E46" s="116">
        <v>276</v>
      </c>
      <c r="F46" s="116">
        <v>278</v>
      </c>
      <c r="G46" s="117" t="s">
        <v>382</v>
      </c>
      <c r="H46" s="117">
        <v>282</v>
      </c>
      <c r="I46" s="117">
        <v>300</v>
      </c>
      <c r="J46" s="117">
        <v>282</v>
      </c>
      <c r="K46" s="117">
        <v>242.5</v>
      </c>
      <c r="L46" s="117">
        <v>360</v>
      </c>
      <c r="M46" s="116">
        <v>280.3</v>
      </c>
    </row>
    <row r="47" spans="1:13">
      <c r="A47" s="127" t="s">
        <v>339</v>
      </c>
      <c r="B47" s="116">
        <v>27.6</v>
      </c>
      <c r="C47" s="116">
        <v>0</v>
      </c>
      <c r="D47" s="116">
        <v>59.4</v>
      </c>
      <c r="E47" s="116" t="s">
        <v>382</v>
      </c>
      <c r="F47" s="116">
        <v>39.9</v>
      </c>
      <c r="G47" s="117" t="s">
        <v>382</v>
      </c>
      <c r="H47" s="117" t="s">
        <v>382</v>
      </c>
      <c r="I47" s="117" t="s">
        <v>382</v>
      </c>
      <c r="J47" s="117">
        <v>42.4</v>
      </c>
      <c r="K47" s="117">
        <v>30.9</v>
      </c>
      <c r="L47" s="117" t="s">
        <v>382</v>
      </c>
      <c r="M47" s="116">
        <v>42.3</v>
      </c>
    </row>
    <row r="48" spans="1:13">
      <c r="A48" s="140" t="s">
        <v>417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17"/>
      <c r="L48" s="117"/>
      <c r="M48" s="140"/>
    </row>
    <row r="49" spans="1:13">
      <c r="A49" s="127" t="s">
        <v>336</v>
      </c>
      <c r="B49" s="116">
        <v>4.7</v>
      </c>
      <c r="C49" s="116">
        <v>5.3</v>
      </c>
      <c r="D49" s="116">
        <v>6</v>
      </c>
      <c r="E49" s="116">
        <v>6.5</v>
      </c>
      <c r="F49" s="116">
        <v>5.6</v>
      </c>
      <c r="G49" s="117" t="s">
        <v>382</v>
      </c>
      <c r="H49" s="117">
        <v>5.6</v>
      </c>
      <c r="I49" s="117">
        <v>5.0999999999999996</v>
      </c>
      <c r="J49" s="117">
        <v>6</v>
      </c>
      <c r="K49" s="117">
        <v>6.8</v>
      </c>
      <c r="L49" s="117">
        <v>4.7</v>
      </c>
      <c r="M49" s="116">
        <v>5.9</v>
      </c>
    </row>
    <row r="50" spans="1:13">
      <c r="A50" s="127" t="s">
        <v>339</v>
      </c>
      <c r="B50" s="116">
        <v>0.4</v>
      </c>
      <c r="C50" s="116">
        <v>0.3</v>
      </c>
      <c r="D50" s="116">
        <v>0.7</v>
      </c>
      <c r="E50" s="116" t="s">
        <v>382</v>
      </c>
      <c r="F50" s="116">
        <v>0.1</v>
      </c>
      <c r="G50" s="117" t="s">
        <v>382</v>
      </c>
      <c r="H50" s="117" t="s">
        <v>382</v>
      </c>
      <c r="I50" s="117" t="s">
        <v>382</v>
      </c>
      <c r="J50" s="117">
        <v>0.8</v>
      </c>
      <c r="K50" s="117">
        <v>1.3</v>
      </c>
      <c r="L50" s="117" t="s">
        <v>382</v>
      </c>
      <c r="M50" s="116">
        <v>1</v>
      </c>
    </row>
    <row r="51" spans="1:13">
      <c r="A51" s="125" t="s">
        <v>383</v>
      </c>
      <c r="B51" s="116"/>
      <c r="C51" s="116"/>
      <c r="D51" s="116"/>
      <c r="E51" s="116"/>
      <c r="F51" s="116"/>
      <c r="G51" s="117"/>
      <c r="H51" s="117"/>
      <c r="I51" s="117"/>
      <c r="J51" s="117"/>
      <c r="K51" s="117"/>
      <c r="L51" s="117"/>
      <c r="M51" s="116"/>
    </row>
    <row r="52" spans="1:13">
      <c r="A52" s="127" t="s">
        <v>336</v>
      </c>
      <c r="B52" s="116">
        <v>6.4</v>
      </c>
      <c r="C52" s="116">
        <v>6.3</v>
      </c>
      <c r="D52" s="116">
        <v>8.3000000000000007</v>
      </c>
      <c r="E52" s="116">
        <v>7.3</v>
      </c>
      <c r="F52" s="116">
        <v>7.2</v>
      </c>
      <c r="G52" s="117" t="s">
        <v>382</v>
      </c>
      <c r="H52" s="117">
        <v>6.4</v>
      </c>
      <c r="I52" s="117">
        <v>6.1</v>
      </c>
      <c r="J52" s="117">
        <v>7.2</v>
      </c>
      <c r="K52" s="117">
        <v>9.1</v>
      </c>
      <c r="L52" s="117">
        <v>7.2</v>
      </c>
      <c r="M52" s="116">
        <v>7.6</v>
      </c>
    </row>
    <row r="53" spans="1:13" ht="16.5" thickBot="1">
      <c r="A53" s="128" t="s">
        <v>339</v>
      </c>
      <c r="B53" s="113">
        <v>0.8</v>
      </c>
      <c r="C53" s="113">
        <v>0.8</v>
      </c>
      <c r="D53" s="113">
        <v>2.8</v>
      </c>
      <c r="E53" s="113" t="s">
        <v>382</v>
      </c>
      <c r="F53" s="113">
        <v>1.1000000000000001</v>
      </c>
      <c r="G53" s="114" t="s">
        <v>382</v>
      </c>
      <c r="H53" s="114" t="s">
        <v>382</v>
      </c>
      <c r="I53" s="114" t="s">
        <v>382</v>
      </c>
      <c r="J53" s="114">
        <v>0.6</v>
      </c>
      <c r="K53" s="114">
        <v>2</v>
      </c>
      <c r="L53" s="114" t="s">
        <v>382</v>
      </c>
      <c r="M53" s="113">
        <v>1.7</v>
      </c>
    </row>
    <row r="54" spans="1:13">
      <c r="A54" s="125" t="s">
        <v>384</v>
      </c>
      <c r="B54" s="116"/>
      <c r="C54" s="116"/>
      <c r="D54" s="116"/>
      <c r="E54" s="116"/>
      <c r="F54" s="116"/>
      <c r="G54" s="117"/>
      <c r="H54" s="117"/>
      <c r="I54" s="117"/>
      <c r="J54" s="124"/>
      <c r="K54" s="124"/>
      <c r="L54" s="117"/>
      <c r="M54" s="116"/>
    </row>
    <row r="55" spans="1:13">
      <c r="A55" s="127" t="s">
        <v>336</v>
      </c>
      <c r="B55" s="116">
        <v>69.7</v>
      </c>
      <c r="C55" s="116">
        <v>59.2</v>
      </c>
      <c r="D55" s="116">
        <v>44.7</v>
      </c>
      <c r="E55" s="116">
        <v>42.5</v>
      </c>
      <c r="F55" s="116">
        <v>49.9</v>
      </c>
      <c r="G55" s="117" t="s">
        <v>382</v>
      </c>
      <c r="H55" s="117">
        <v>50.7</v>
      </c>
      <c r="I55" s="117">
        <v>58.4</v>
      </c>
      <c r="J55" s="117">
        <v>46.8</v>
      </c>
      <c r="K55" s="117">
        <v>37.9</v>
      </c>
      <c r="L55" s="117">
        <v>76.099999999999994</v>
      </c>
      <c r="M55" s="116">
        <v>49.8</v>
      </c>
    </row>
    <row r="56" spans="1:13">
      <c r="A56" s="127" t="s">
        <v>339</v>
      </c>
      <c r="B56" s="116">
        <v>11.5</v>
      </c>
      <c r="C56" s="116">
        <v>3.4</v>
      </c>
      <c r="D56" s="116">
        <v>5</v>
      </c>
      <c r="E56" s="116" t="s">
        <v>382</v>
      </c>
      <c r="F56" s="116">
        <v>7.8</v>
      </c>
      <c r="G56" s="117" t="s">
        <v>382</v>
      </c>
      <c r="H56" s="117" t="s">
        <v>382</v>
      </c>
      <c r="I56" s="117" t="s">
        <v>382</v>
      </c>
      <c r="J56" s="117">
        <v>0.6</v>
      </c>
      <c r="K56" s="117">
        <v>13.4</v>
      </c>
      <c r="L56" s="117" t="s">
        <v>382</v>
      </c>
      <c r="M56" s="116">
        <v>13.9</v>
      </c>
    </row>
    <row r="57" spans="1:13">
      <c r="A57" s="125" t="s">
        <v>385</v>
      </c>
      <c r="B57" s="116"/>
      <c r="C57" s="116"/>
      <c r="D57" s="116"/>
      <c r="E57" s="116"/>
      <c r="F57" s="116"/>
      <c r="G57" s="117"/>
      <c r="H57" s="117"/>
      <c r="I57" s="117"/>
      <c r="J57" s="117"/>
      <c r="K57" s="117"/>
      <c r="L57" s="117"/>
      <c r="M57" s="116"/>
    </row>
    <row r="58" spans="1:13">
      <c r="A58" s="127" t="s">
        <v>336</v>
      </c>
      <c r="B58" s="116">
        <v>1025.5</v>
      </c>
      <c r="C58" s="116">
        <v>671</v>
      </c>
      <c r="D58" s="116">
        <v>1164</v>
      </c>
      <c r="E58" s="116">
        <v>726</v>
      </c>
      <c r="F58" s="116">
        <v>395</v>
      </c>
      <c r="G58" s="117" t="s">
        <v>382</v>
      </c>
      <c r="H58" s="117">
        <v>882</v>
      </c>
      <c r="I58" s="117">
        <v>605</v>
      </c>
      <c r="J58" s="117">
        <v>575</v>
      </c>
      <c r="K58" s="117">
        <v>786.7</v>
      </c>
      <c r="L58" s="117">
        <v>590</v>
      </c>
      <c r="M58" s="116">
        <v>741.9</v>
      </c>
    </row>
    <row r="59" spans="1:13" ht="16.5" thickBot="1">
      <c r="A59" s="128" t="s">
        <v>339</v>
      </c>
      <c r="B59" s="113">
        <v>396.7</v>
      </c>
      <c r="C59" s="113">
        <v>182.4</v>
      </c>
      <c r="D59" s="113">
        <v>192.3</v>
      </c>
      <c r="E59" s="113" t="s">
        <v>382</v>
      </c>
      <c r="F59" s="113">
        <v>91.4</v>
      </c>
      <c r="G59" s="114" t="s">
        <v>382</v>
      </c>
      <c r="H59" s="114" t="s">
        <v>382</v>
      </c>
      <c r="I59" s="114" t="s">
        <v>382</v>
      </c>
      <c r="J59" s="114">
        <v>106.1</v>
      </c>
      <c r="K59" s="114">
        <v>358.1</v>
      </c>
      <c r="L59" s="114" t="s">
        <v>382</v>
      </c>
      <c r="M59" s="113">
        <v>309.39999999999998</v>
      </c>
    </row>
    <row r="60" spans="1:13">
      <c r="A60" s="129" t="s">
        <v>386</v>
      </c>
      <c r="B60" s="116"/>
      <c r="C60" s="116"/>
      <c r="D60" s="116"/>
      <c r="E60" s="116"/>
      <c r="F60" s="116"/>
      <c r="G60" s="117"/>
      <c r="H60" s="117"/>
      <c r="I60" s="117"/>
      <c r="J60" s="124"/>
      <c r="K60" s="124"/>
      <c r="L60" s="117"/>
      <c r="M60" s="107"/>
    </row>
    <row r="61" spans="1:13">
      <c r="A61" s="125" t="s">
        <v>335</v>
      </c>
      <c r="B61" s="130">
        <v>0.4</v>
      </c>
      <c r="C61" s="130">
        <v>0.13</v>
      </c>
      <c r="D61" s="130">
        <v>0.27</v>
      </c>
      <c r="E61" s="130">
        <v>0.41</v>
      </c>
      <c r="F61" s="130">
        <v>0.11</v>
      </c>
      <c r="G61" s="131">
        <v>0</v>
      </c>
      <c r="H61" s="131">
        <v>0</v>
      </c>
      <c r="I61" s="131">
        <v>0.41</v>
      </c>
      <c r="J61" s="131">
        <v>0.35</v>
      </c>
      <c r="K61" s="131">
        <v>0.56999999999999995</v>
      </c>
      <c r="L61" s="131">
        <v>0.77</v>
      </c>
      <c r="M61" s="130">
        <v>0.3</v>
      </c>
    </row>
    <row r="62" spans="1:13">
      <c r="A62" s="125" t="s">
        <v>371</v>
      </c>
      <c r="B62" s="130">
        <v>0.1</v>
      </c>
      <c r="C62" s="130">
        <v>0.34</v>
      </c>
      <c r="D62" s="130">
        <v>0.31</v>
      </c>
      <c r="E62" s="130">
        <v>0.3</v>
      </c>
      <c r="F62" s="130">
        <v>0.56000000000000005</v>
      </c>
      <c r="G62" s="131">
        <v>0.67</v>
      </c>
      <c r="H62" s="131">
        <v>0.54</v>
      </c>
      <c r="I62" s="131">
        <v>0.21</v>
      </c>
      <c r="J62" s="131">
        <v>0.14000000000000001</v>
      </c>
      <c r="K62" s="131">
        <v>0.2</v>
      </c>
      <c r="L62" s="131">
        <v>0</v>
      </c>
      <c r="M62" s="130">
        <v>0.31</v>
      </c>
    </row>
    <row r="63" spans="1:13">
      <c r="A63" s="125" t="s">
        <v>372</v>
      </c>
      <c r="B63" s="130">
        <v>0.26</v>
      </c>
      <c r="C63" s="130">
        <v>0.47</v>
      </c>
      <c r="D63" s="130">
        <v>0.23</v>
      </c>
      <c r="E63" s="130">
        <v>0.22</v>
      </c>
      <c r="F63" s="130">
        <v>0.33</v>
      </c>
      <c r="G63" s="131">
        <v>0.23</v>
      </c>
      <c r="H63" s="131">
        <v>0.46</v>
      </c>
      <c r="I63" s="131">
        <v>0.31</v>
      </c>
      <c r="J63" s="131">
        <v>0.47</v>
      </c>
      <c r="K63" s="131">
        <v>0.2</v>
      </c>
      <c r="L63" s="131">
        <v>0.18</v>
      </c>
      <c r="M63" s="130">
        <v>0.3</v>
      </c>
    </row>
    <row r="64" spans="1:13" ht="16.5" thickBot="1">
      <c r="A64" s="132" t="s">
        <v>387</v>
      </c>
      <c r="B64" s="133">
        <v>0.24</v>
      </c>
      <c r="C64" s="133">
        <v>0.06</v>
      </c>
      <c r="D64" s="133">
        <v>0.19</v>
      </c>
      <c r="E64" s="133">
        <v>7.0000000000000007E-2</v>
      </c>
      <c r="F64" s="133">
        <v>0</v>
      </c>
      <c r="G64" s="134">
        <v>0.1</v>
      </c>
      <c r="H64" s="134">
        <v>0</v>
      </c>
      <c r="I64" s="134">
        <v>7.0000000000000007E-2</v>
      </c>
      <c r="J64" s="134">
        <v>0.04</v>
      </c>
      <c r="K64" s="134">
        <v>0.03</v>
      </c>
      <c r="L64" s="134">
        <v>0.05</v>
      </c>
      <c r="M64" s="133">
        <v>0.09</v>
      </c>
    </row>
    <row r="65" spans="1:13">
      <c r="A65" s="129" t="s">
        <v>388</v>
      </c>
      <c r="B65" s="116"/>
      <c r="C65" s="116"/>
      <c r="D65" s="116"/>
      <c r="E65" s="116"/>
      <c r="F65" s="116"/>
      <c r="G65" s="117"/>
      <c r="H65" s="117"/>
      <c r="I65" s="117"/>
      <c r="J65" s="124"/>
      <c r="K65" s="124"/>
      <c r="L65" s="117"/>
      <c r="M65" s="107"/>
    </row>
    <row r="66" spans="1:13">
      <c r="A66" s="125" t="s">
        <v>389</v>
      </c>
      <c r="B66" s="116">
        <v>2.7</v>
      </c>
      <c r="C66" s="116">
        <v>0.9</v>
      </c>
      <c r="D66" s="116">
        <v>1.9</v>
      </c>
      <c r="E66" s="116">
        <v>2.2000000000000002</v>
      </c>
      <c r="F66" s="116">
        <v>1</v>
      </c>
      <c r="G66" s="117">
        <v>0</v>
      </c>
      <c r="H66" s="117">
        <v>0</v>
      </c>
      <c r="I66" s="117">
        <v>1.8</v>
      </c>
      <c r="J66" s="117">
        <v>1.4</v>
      </c>
      <c r="K66" s="117">
        <v>2.2999999999999998</v>
      </c>
      <c r="L66" s="117">
        <v>2</v>
      </c>
      <c r="M66" s="116">
        <v>1.6</v>
      </c>
    </row>
    <row r="67" spans="1:13">
      <c r="A67" s="125" t="s">
        <v>390</v>
      </c>
      <c r="B67" s="116"/>
      <c r="C67" s="116"/>
      <c r="D67" s="116"/>
      <c r="E67" s="116"/>
      <c r="F67" s="116"/>
      <c r="G67" s="117"/>
      <c r="H67" s="117"/>
      <c r="I67" s="117"/>
      <c r="J67" s="117"/>
      <c r="K67" s="117"/>
      <c r="L67" s="117"/>
      <c r="M67" s="116"/>
    </row>
    <row r="68" spans="1:13">
      <c r="A68" s="135" t="s">
        <v>391</v>
      </c>
      <c r="B68" s="130">
        <v>0</v>
      </c>
      <c r="C68" s="130">
        <v>0</v>
      </c>
      <c r="D68" s="130">
        <v>0</v>
      </c>
      <c r="E68" s="130">
        <v>0.33</v>
      </c>
      <c r="F68" s="130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0.2</v>
      </c>
      <c r="L68" s="131">
        <v>0</v>
      </c>
      <c r="M68" s="130">
        <v>7.0000000000000007E-2</v>
      </c>
    </row>
    <row r="69" spans="1:13">
      <c r="A69" s="135" t="s">
        <v>392</v>
      </c>
      <c r="B69" s="130">
        <v>0.33</v>
      </c>
      <c r="C69" s="130">
        <v>1</v>
      </c>
      <c r="D69" s="130">
        <v>0.5</v>
      </c>
      <c r="E69" s="130">
        <v>0</v>
      </c>
      <c r="F69" s="130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0">
        <v>0.2</v>
      </c>
    </row>
    <row r="70" spans="1:13">
      <c r="A70" s="135" t="s">
        <v>393</v>
      </c>
      <c r="B70" s="130">
        <v>0.17</v>
      </c>
      <c r="C70" s="130">
        <v>0</v>
      </c>
      <c r="D70" s="130">
        <v>0.33</v>
      </c>
      <c r="E70" s="130">
        <v>0.34</v>
      </c>
      <c r="F70" s="130">
        <v>0.67</v>
      </c>
      <c r="G70" s="131">
        <v>0</v>
      </c>
      <c r="H70" s="131">
        <v>0</v>
      </c>
      <c r="I70" s="131">
        <v>1</v>
      </c>
      <c r="J70" s="131">
        <v>0</v>
      </c>
      <c r="K70" s="131">
        <v>0.8</v>
      </c>
      <c r="L70" s="131">
        <v>1</v>
      </c>
      <c r="M70" s="130">
        <v>0.43</v>
      </c>
    </row>
    <row r="71" spans="1:13">
      <c r="A71" s="135" t="s">
        <v>394</v>
      </c>
      <c r="B71" s="130">
        <v>0.33</v>
      </c>
      <c r="C71" s="130">
        <v>0</v>
      </c>
      <c r="D71" s="130">
        <v>0.17</v>
      </c>
      <c r="E71" s="130">
        <v>0.33</v>
      </c>
      <c r="F71" s="130">
        <v>0.33</v>
      </c>
      <c r="G71" s="131">
        <v>0</v>
      </c>
      <c r="H71" s="131">
        <v>0</v>
      </c>
      <c r="I71" s="131">
        <v>0</v>
      </c>
      <c r="J71" s="131">
        <v>1</v>
      </c>
      <c r="K71" s="131">
        <v>0</v>
      </c>
      <c r="L71" s="131">
        <v>0</v>
      </c>
      <c r="M71" s="130">
        <v>0.27</v>
      </c>
    </row>
    <row r="72" spans="1:13">
      <c r="A72" s="135" t="s">
        <v>395</v>
      </c>
      <c r="B72" s="130">
        <v>0.17</v>
      </c>
      <c r="C72" s="130">
        <v>0</v>
      </c>
      <c r="D72" s="130">
        <v>0</v>
      </c>
      <c r="E72" s="130">
        <v>0</v>
      </c>
      <c r="F72" s="130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0">
        <v>0.03</v>
      </c>
    </row>
    <row r="73" spans="1:13">
      <c r="A73" s="125" t="s">
        <v>396</v>
      </c>
      <c r="B73" s="116">
        <v>0.5</v>
      </c>
      <c r="C73" s="116">
        <v>3</v>
      </c>
      <c r="D73" s="116">
        <v>1.5</v>
      </c>
      <c r="E73" s="116">
        <v>1</v>
      </c>
      <c r="F73" s="116">
        <v>2.7</v>
      </c>
      <c r="G73" s="117" t="s">
        <v>382</v>
      </c>
      <c r="H73" s="117" t="s">
        <v>382</v>
      </c>
      <c r="I73" s="117">
        <v>1</v>
      </c>
      <c r="J73" s="117">
        <v>0.7</v>
      </c>
      <c r="K73" s="117">
        <v>1.2</v>
      </c>
      <c r="L73" s="117">
        <v>0</v>
      </c>
      <c r="M73" s="116">
        <v>1.4</v>
      </c>
    </row>
    <row r="74" spans="1:13" ht="45.75" thickBot="1">
      <c r="A74" s="118" t="s">
        <v>397</v>
      </c>
      <c r="B74" s="116">
        <v>9.4</v>
      </c>
      <c r="C74" s="116">
        <v>28.3</v>
      </c>
      <c r="D74" s="116">
        <v>14.9</v>
      </c>
      <c r="E74" s="116">
        <v>9.9</v>
      </c>
      <c r="F74" s="116">
        <v>27</v>
      </c>
      <c r="G74" s="117" t="s">
        <v>337</v>
      </c>
      <c r="H74" s="117" t="s">
        <v>337</v>
      </c>
      <c r="I74" s="117">
        <v>14</v>
      </c>
      <c r="J74" s="114">
        <v>17.600000000000001</v>
      </c>
      <c r="K74" s="114">
        <v>12.7</v>
      </c>
      <c r="L74" s="117">
        <v>8</v>
      </c>
      <c r="M74" s="116">
        <v>16.100000000000001</v>
      </c>
    </row>
    <row r="75" spans="1:13">
      <c r="A75" s="121" t="s">
        <v>398</v>
      </c>
      <c r="B75" s="123"/>
      <c r="C75" s="123"/>
      <c r="D75" s="123"/>
      <c r="E75" s="123"/>
      <c r="F75" s="123"/>
      <c r="G75" s="124"/>
      <c r="H75" s="124"/>
      <c r="I75" s="124"/>
      <c r="J75" s="124"/>
      <c r="K75" s="124"/>
      <c r="L75" s="124"/>
      <c r="M75" s="122"/>
    </row>
    <row r="76" spans="1:13">
      <c r="A76" s="125" t="s">
        <v>399</v>
      </c>
      <c r="B76" s="116"/>
      <c r="C76" s="116"/>
      <c r="D76" s="116"/>
      <c r="E76" s="116"/>
      <c r="F76" s="116"/>
      <c r="G76" s="117"/>
      <c r="H76" s="117"/>
      <c r="I76" s="117"/>
      <c r="J76" s="117"/>
      <c r="K76" s="117"/>
      <c r="L76" s="117"/>
      <c r="M76" s="126"/>
    </row>
    <row r="77" spans="1:13">
      <c r="A77" s="136" t="s">
        <v>24</v>
      </c>
      <c r="B77" s="116">
        <v>642</v>
      </c>
      <c r="C77" s="116">
        <v>52</v>
      </c>
      <c r="D77" s="116">
        <v>785</v>
      </c>
      <c r="E77" s="116">
        <v>85</v>
      </c>
      <c r="F77" s="116">
        <v>100</v>
      </c>
      <c r="G77" s="117">
        <v>91</v>
      </c>
      <c r="H77" s="117">
        <v>9</v>
      </c>
      <c r="I77" s="117">
        <v>65</v>
      </c>
      <c r="J77" s="117">
        <v>157</v>
      </c>
      <c r="K77" s="117">
        <v>223</v>
      </c>
      <c r="L77" s="117">
        <v>120</v>
      </c>
      <c r="M77" s="126">
        <v>2329</v>
      </c>
    </row>
    <row r="78" spans="1:13">
      <c r="A78" s="127" t="s">
        <v>400</v>
      </c>
      <c r="B78" s="116">
        <v>331</v>
      </c>
      <c r="C78" s="116">
        <v>23</v>
      </c>
      <c r="D78" s="116">
        <v>372</v>
      </c>
      <c r="E78" s="116">
        <v>38</v>
      </c>
      <c r="F78" s="116">
        <v>48</v>
      </c>
      <c r="G78" s="117">
        <v>39</v>
      </c>
      <c r="H78" s="117">
        <v>7</v>
      </c>
      <c r="I78" s="117">
        <v>31</v>
      </c>
      <c r="J78" s="117">
        <v>56</v>
      </c>
      <c r="K78" s="117">
        <v>112</v>
      </c>
      <c r="L78" s="117">
        <v>63</v>
      </c>
      <c r="M78" s="116">
        <v>1120</v>
      </c>
    </row>
    <row r="79" spans="1:13">
      <c r="A79" s="127" t="s">
        <v>401</v>
      </c>
      <c r="B79" s="116">
        <v>178</v>
      </c>
      <c r="C79" s="116">
        <v>9</v>
      </c>
      <c r="D79" s="116">
        <v>202</v>
      </c>
      <c r="E79" s="116">
        <v>15</v>
      </c>
      <c r="F79" s="116">
        <v>24</v>
      </c>
      <c r="G79" s="117">
        <v>23</v>
      </c>
      <c r="H79" s="117">
        <v>1</v>
      </c>
      <c r="I79" s="117">
        <v>13</v>
      </c>
      <c r="J79" s="117">
        <v>44</v>
      </c>
      <c r="K79" s="117">
        <v>64</v>
      </c>
      <c r="L79" s="117">
        <v>38</v>
      </c>
      <c r="M79" s="116">
        <v>611</v>
      </c>
    </row>
    <row r="80" spans="1:13">
      <c r="A80" s="127" t="s">
        <v>402</v>
      </c>
      <c r="B80" s="116">
        <v>133</v>
      </c>
      <c r="C80" s="116">
        <v>20</v>
      </c>
      <c r="D80" s="116">
        <v>211</v>
      </c>
      <c r="E80" s="116">
        <v>32</v>
      </c>
      <c r="F80" s="116">
        <v>28</v>
      </c>
      <c r="G80" s="117">
        <v>29</v>
      </c>
      <c r="H80" s="117">
        <v>1</v>
      </c>
      <c r="I80" s="117">
        <v>21</v>
      </c>
      <c r="J80" s="117">
        <v>57</v>
      </c>
      <c r="K80" s="117">
        <v>47</v>
      </c>
      <c r="L80" s="117">
        <v>19</v>
      </c>
      <c r="M80" s="116">
        <v>598</v>
      </c>
    </row>
    <row r="81" spans="1:13">
      <c r="A81" s="125" t="s">
        <v>403</v>
      </c>
      <c r="B81" s="116"/>
      <c r="C81" s="116"/>
      <c r="D81" s="116"/>
      <c r="E81" s="116"/>
      <c r="F81" s="116"/>
      <c r="G81" s="117"/>
      <c r="H81" s="117"/>
      <c r="I81" s="117"/>
      <c r="J81" s="117"/>
      <c r="K81" s="117"/>
      <c r="L81" s="117"/>
      <c r="M81" s="126"/>
    </row>
    <row r="82" spans="1:13">
      <c r="A82" s="136" t="s">
        <v>24</v>
      </c>
      <c r="B82" s="116">
        <v>294</v>
      </c>
      <c r="C82" s="116">
        <v>47</v>
      </c>
      <c r="D82" s="116">
        <v>252</v>
      </c>
      <c r="E82" s="116">
        <v>63</v>
      </c>
      <c r="F82" s="116">
        <v>32</v>
      </c>
      <c r="G82" s="117">
        <v>67</v>
      </c>
      <c r="H82" s="117">
        <v>13</v>
      </c>
      <c r="I82" s="117">
        <v>57</v>
      </c>
      <c r="J82" s="117">
        <v>75</v>
      </c>
      <c r="K82" s="117">
        <v>101</v>
      </c>
      <c r="L82" s="117">
        <v>242</v>
      </c>
      <c r="M82" s="116">
        <v>123</v>
      </c>
    </row>
    <row r="83" spans="1:13">
      <c r="A83" s="127" t="s">
        <v>400</v>
      </c>
      <c r="B83" s="116">
        <v>151</v>
      </c>
      <c r="C83" s="116">
        <v>21</v>
      </c>
      <c r="D83" s="116">
        <v>119</v>
      </c>
      <c r="E83" s="116">
        <v>28</v>
      </c>
      <c r="F83" s="116">
        <v>15</v>
      </c>
      <c r="G83" s="117">
        <v>29</v>
      </c>
      <c r="H83" s="117">
        <v>10</v>
      </c>
      <c r="I83" s="117">
        <v>27</v>
      </c>
      <c r="J83" s="117">
        <v>27</v>
      </c>
      <c r="K83" s="117">
        <v>51</v>
      </c>
      <c r="L83" s="117">
        <v>127</v>
      </c>
      <c r="M83" s="116">
        <v>59</v>
      </c>
    </row>
    <row r="84" spans="1:13">
      <c r="A84" s="127" t="s">
        <v>401</v>
      </c>
      <c r="B84" s="116">
        <v>81</v>
      </c>
      <c r="C84" s="116">
        <v>8</v>
      </c>
      <c r="D84" s="116">
        <v>65</v>
      </c>
      <c r="E84" s="116">
        <v>11</v>
      </c>
      <c r="F84" s="116">
        <v>8</v>
      </c>
      <c r="G84" s="117">
        <v>17</v>
      </c>
      <c r="H84" s="117">
        <v>1</v>
      </c>
      <c r="I84" s="117">
        <v>11</v>
      </c>
      <c r="J84" s="117">
        <v>21</v>
      </c>
      <c r="K84" s="117">
        <v>29</v>
      </c>
      <c r="L84" s="117">
        <v>77</v>
      </c>
      <c r="M84" s="116">
        <v>32</v>
      </c>
    </row>
    <row r="85" spans="1:13" ht="16.5" thickBot="1">
      <c r="A85" s="128" t="s">
        <v>402</v>
      </c>
      <c r="B85" s="113">
        <v>61</v>
      </c>
      <c r="C85" s="113">
        <v>18</v>
      </c>
      <c r="D85" s="113">
        <v>68</v>
      </c>
      <c r="E85" s="113">
        <v>24</v>
      </c>
      <c r="F85" s="113">
        <v>9</v>
      </c>
      <c r="G85" s="114">
        <v>21</v>
      </c>
      <c r="H85" s="114">
        <v>1</v>
      </c>
      <c r="I85" s="114">
        <v>18</v>
      </c>
      <c r="J85" s="114">
        <v>27</v>
      </c>
      <c r="K85" s="114">
        <v>21</v>
      </c>
      <c r="L85" s="114">
        <v>38</v>
      </c>
      <c r="M85" s="113">
        <v>32</v>
      </c>
    </row>
    <row r="86" spans="1:13">
      <c r="A86" s="139" t="s">
        <v>418</v>
      </c>
      <c r="B86" s="139"/>
      <c r="C86" s="139"/>
      <c r="D86" s="139"/>
      <c r="E86" s="139"/>
      <c r="F86" s="139"/>
      <c r="G86" s="139"/>
      <c r="H86" s="117"/>
      <c r="I86" s="117"/>
      <c r="J86" s="124"/>
      <c r="K86" s="124"/>
      <c r="L86" s="117"/>
      <c r="M86" s="139"/>
    </row>
    <row r="87" spans="1:13">
      <c r="A87" s="127" t="s">
        <v>404</v>
      </c>
      <c r="B87" s="130">
        <v>0.11</v>
      </c>
      <c r="C87" s="130">
        <v>0</v>
      </c>
      <c r="D87" s="130">
        <v>0.11</v>
      </c>
      <c r="E87" s="130">
        <v>0.16</v>
      </c>
      <c r="F87" s="130">
        <v>0.15</v>
      </c>
      <c r="G87" s="131">
        <v>0.01</v>
      </c>
      <c r="H87" s="131">
        <v>0</v>
      </c>
      <c r="I87" s="131">
        <v>0.06</v>
      </c>
      <c r="J87" s="131">
        <v>0.22</v>
      </c>
      <c r="K87" s="131">
        <v>0.18</v>
      </c>
      <c r="L87" s="131">
        <v>0</v>
      </c>
      <c r="M87" s="130">
        <v>0.12</v>
      </c>
    </row>
    <row r="88" spans="1:13">
      <c r="A88" s="127" t="s">
        <v>335</v>
      </c>
      <c r="B88" s="130">
        <v>0.3</v>
      </c>
      <c r="C88" s="130">
        <v>0</v>
      </c>
      <c r="D88" s="130">
        <v>0.37</v>
      </c>
      <c r="E88" s="130">
        <v>0.28000000000000003</v>
      </c>
      <c r="F88" s="130">
        <v>0.5</v>
      </c>
      <c r="G88" s="117" t="s">
        <v>337</v>
      </c>
      <c r="H88" s="117" t="s">
        <v>337</v>
      </c>
      <c r="I88" s="131">
        <v>7.0000000000000007E-2</v>
      </c>
      <c r="J88" s="131">
        <v>0.34</v>
      </c>
      <c r="K88" s="131">
        <v>0.31</v>
      </c>
      <c r="L88" s="131">
        <v>0</v>
      </c>
      <c r="M88" s="130">
        <v>0.28000000000000003</v>
      </c>
    </row>
    <row r="89" spans="1:13">
      <c r="A89" s="127" t="s">
        <v>371</v>
      </c>
      <c r="B89" s="130">
        <v>0</v>
      </c>
      <c r="C89" s="130">
        <v>0.01</v>
      </c>
      <c r="D89" s="130">
        <v>0.02</v>
      </c>
      <c r="E89" s="130">
        <v>0</v>
      </c>
      <c r="F89" s="130">
        <v>0.06</v>
      </c>
      <c r="G89" s="131">
        <v>0</v>
      </c>
      <c r="H89" s="131">
        <v>0</v>
      </c>
      <c r="I89" s="131">
        <v>0.21</v>
      </c>
      <c r="J89" s="131">
        <v>0.25</v>
      </c>
      <c r="K89" s="131">
        <v>0.1</v>
      </c>
      <c r="L89" s="117" t="s">
        <v>337</v>
      </c>
      <c r="M89" s="130">
        <v>0.05</v>
      </c>
    </row>
    <row r="90" spans="1:13">
      <c r="A90" s="127" t="s">
        <v>372</v>
      </c>
      <c r="B90" s="130">
        <v>0</v>
      </c>
      <c r="C90" s="130">
        <v>0</v>
      </c>
      <c r="D90" s="130">
        <v>0.04</v>
      </c>
      <c r="E90" s="130">
        <v>0.3</v>
      </c>
      <c r="F90" s="130">
        <v>0.16</v>
      </c>
      <c r="G90" s="131">
        <v>0.02</v>
      </c>
      <c r="H90" s="131">
        <v>0</v>
      </c>
      <c r="I90" s="131">
        <v>0.01</v>
      </c>
      <c r="J90" s="131">
        <v>0.14000000000000001</v>
      </c>
      <c r="K90" s="131">
        <v>0.03</v>
      </c>
      <c r="L90" s="131">
        <v>0</v>
      </c>
      <c r="M90" s="130">
        <v>7.0000000000000007E-2</v>
      </c>
    </row>
    <row r="91" spans="1:13" ht="16.5" thickBot="1">
      <c r="A91" s="128" t="s">
        <v>405</v>
      </c>
      <c r="B91" s="133">
        <v>0.05</v>
      </c>
      <c r="C91" s="133">
        <v>0</v>
      </c>
      <c r="D91" s="133">
        <v>0.05</v>
      </c>
      <c r="E91" s="133">
        <v>0</v>
      </c>
      <c r="F91" s="113" t="s">
        <v>337</v>
      </c>
      <c r="G91" s="134">
        <v>0</v>
      </c>
      <c r="H91" s="114" t="s">
        <v>337</v>
      </c>
      <c r="I91" s="134">
        <v>0</v>
      </c>
      <c r="J91" s="134">
        <v>0.2</v>
      </c>
      <c r="K91" s="134">
        <v>0</v>
      </c>
      <c r="L91" s="134">
        <v>0</v>
      </c>
      <c r="M91" s="133">
        <v>0.04</v>
      </c>
    </row>
    <row r="92" spans="1:13">
      <c r="A92" s="129" t="s">
        <v>419</v>
      </c>
      <c r="B92" s="116"/>
      <c r="C92" s="116"/>
      <c r="D92" s="116"/>
      <c r="E92" s="116"/>
      <c r="F92" s="116"/>
      <c r="G92" s="117"/>
      <c r="H92" s="117"/>
      <c r="I92" s="117"/>
      <c r="J92" s="124"/>
      <c r="K92" s="124"/>
      <c r="L92" s="117"/>
      <c r="M92" s="116"/>
    </row>
    <row r="93" spans="1:13">
      <c r="A93" s="125" t="s">
        <v>24</v>
      </c>
      <c r="B93" s="116"/>
      <c r="C93" s="116"/>
      <c r="D93" s="116"/>
      <c r="E93" s="116"/>
      <c r="F93" s="116"/>
      <c r="G93" s="117"/>
      <c r="H93" s="117"/>
      <c r="I93" s="117"/>
      <c r="J93" s="117"/>
      <c r="K93" s="117"/>
      <c r="L93" s="117"/>
      <c r="M93" s="116"/>
    </row>
    <row r="94" spans="1:13">
      <c r="A94" s="127" t="s">
        <v>406</v>
      </c>
      <c r="B94" s="130">
        <v>0.17</v>
      </c>
      <c r="C94" s="130">
        <v>0.13</v>
      </c>
      <c r="D94" s="130">
        <v>0.19</v>
      </c>
      <c r="E94" s="130">
        <v>0.19</v>
      </c>
      <c r="F94" s="130">
        <v>0.15</v>
      </c>
      <c r="G94" s="131">
        <v>0.08</v>
      </c>
      <c r="H94" s="131">
        <v>0.12</v>
      </c>
      <c r="I94" s="131">
        <v>0.28000000000000003</v>
      </c>
      <c r="J94" s="131">
        <v>0.26</v>
      </c>
      <c r="K94" s="131">
        <v>0.1</v>
      </c>
      <c r="L94" s="131">
        <v>0.1</v>
      </c>
      <c r="M94" s="130">
        <v>0.16</v>
      </c>
    </row>
    <row r="95" spans="1:13">
      <c r="A95" s="127" t="s">
        <v>407</v>
      </c>
      <c r="B95" s="130">
        <v>0.32</v>
      </c>
      <c r="C95" s="130">
        <v>0.26</v>
      </c>
      <c r="D95" s="130">
        <v>0.28000000000000003</v>
      </c>
      <c r="E95" s="130">
        <v>0.28999999999999998</v>
      </c>
      <c r="F95" s="130">
        <v>0.21</v>
      </c>
      <c r="G95" s="131">
        <v>0.17</v>
      </c>
      <c r="H95" s="131">
        <v>0.2</v>
      </c>
      <c r="I95" s="131">
        <v>0.3</v>
      </c>
      <c r="J95" s="131">
        <v>0.47</v>
      </c>
      <c r="K95" s="131">
        <v>0.36</v>
      </c>
      <c r="L95" s="131">
        <v>0.1</v>
      </c>
      <c r="M95" s="130">
        <v>0.27</v>
      </c>
    </row>
    <row r="96" spans="1:13">
      <c r="A96" s="127" t="s">
        <v>408</v>
      </c>
      <c r="B96" s="130">
        <v>0.43</v>
      </c>
      <c r="C96" s="130">
        <v>0.44</v>
      </c>
      <c r="D96" s="130">
        <v>0.37</v>
      </c>
      <c r="E96" s="130">
        <v>0.42</v>
      </c>
      <c r="F96" s="130">
        <v>0.41</v>
      </c>
      <c r="G96" s="131">
        <v>0.45</v>
      </c>
      <c r="H96" s="131">
        <v>0.33</v>
      </c>
      <c r="I96" s="131">
        <v>0.39</v>
      </c>
      <c r="J96" s="131">
        <v>0.22</v>
      </c>
      <c r="K96" s="131">
        <v>0.49</v>
      </c>
      <c r="L96" s="131">
        <v>0.6</v>
      </c>
      <c r="M96" s="130">
        <v>0.41</v>
      </c>
    </row>
    <row r="97" spans="1:13">
      <c r="A97" s="127" t="s">
        <v>409</v>
      </c>
      <c r="B97" s="130">
        <v>7.0000000000000007E-2</v>
      </c>
      <c r="C97" s="130">
        <v>0.15</v>
      </c>
      <c r="D97" s="130">
        <v>0.12</v>
      </c>
      <c r="E97" s="130">
        <v>0.08</v>
      </c>
      <c r="F97" s="130">
        <v>0.23</v>
      </c>
      <c r="G97" s="131">
        <v>0.3</v>
      </c>
      <c r="H97" s="131">
        <v>0.35</v>
      </c>
      <c r="I97" s="131">
        <v>0.03</v>
      </c>
      <c r="J97" s="131">
        <v>0.05</v>
      </c>
      <c r="K97" s="131">
        <v>0.05</v>
      </c>
      <c r="L97" s="131">
        <v>0.2</v>
      </c>
      <c r="M97" s="130">
        <v>0.15</v>
      </c>
    </row>
    <row r="98" spans="1:13">
      <c r="A98" s="127" t="s">
        <v>410</v>
      </c>
      <c r="B98" s="130">
        <v>0.01</v>
      </c>
      <c r="C98" s="130">
        <v>0.02</v>
      </c>
      <c r="D98" s="130">
        <v>0.04</v>
      </c>
      <c r="E98" s="130">
        <v>0.02</v>
      </c>
      <c r="F98" s="130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0">
        <v>0.01</v>
      </c>
    </row>
    <row r="99" spans="1:13">
      <c r="A99" s="125" t="s">
        <v>371</v>
      </c>
      <c r="B99" s="116"/>
      <c r="C99" s="116"/>
      <c r="D99" s="116"/>
      <c r="E99" s="116"/>
      <c r="F99" s="116"/>
      <c r="G99" s="117"/>
      <c r="H99" s="117"/>
      <c r="I99" s="117"/>
      <c r="J99" s="117"/>
      <c r="K99" s="117"/>
      <c r="L99" s="117"/>
      <c r="M99" s="116"/>
    </row>
    <row r="100" spans="1:13">
      <c r="A100" s="127" t="s">
        <v>406</v>
      </c>
      <c r="B100" s="130">
        <v>0.12</v>
      </c>
      <c r="C100" s="130">
        <v>0.15</v>
      </c>
      <c r="D100" s="130">
        <v>0.13</v>
      </c>
      <c r="E100" s="130">
        <v>0.15</v>
      </c>
      <c r="F100" s="130">
        <v>0.12</v>
      </c>
      <c r="G100" s="131">
        <v>0.1</v>
      </c>
      <c r="H100" s="131">
        <v>0.05</v>
      </c>
      <c r="I100" s="131">
        <v>0.2</v>
      </c>
      <c r="J100" s="131">
        <v>0.15</v>
      </c>
      <c r="K100" s="131">
        <v>0.09</v>
      </c>
      <c r="L100" s="117" t="s">
        <v>411</v>
      </c>
      <c r="M100" s="130">
        <v>0.13</v>
      </c>
    </row>
    <row r="101" spans="1:13">
      <c r="A101" s="127" t="s">
        <v>407</v>
      </c>
      <c r="B101" s="130">
        <v>0.32</v>
      </c>
      <c r="C101" s="130">
        <v>0.28000000000000003</v>
      </c>
      <c r="D101" s="130">
        <v>0.18</v>
      </c>
      <c r="E101" s="130">
        <v>0.27</v>
      </c>
      <c r="F101" s="130">
        <v>0.23</v>
      </c>
      <c r="G101" s="131">
        <v>0.16</v>
      </c>
      <c r="H101" s="131">
        <v>0.25</v>
      </c>
      <c r="I101" s="131">
        <v>0.35</v>
      </c>
      <c r="J101" s="131">
        <v>0.57999999999999996</v>
      </c>
      <c r="K101" s="131">
        <v>0.44</v>
      </c>
      <c r="L101" s="117" t="s">
        <v>411</v>
      </c>
      <c r="M101" s="130">
        <v>0.3</v>
      </c>
    </row>
    <row r="102" spans="1:13">
      <c r="A102" s="127" t="s">
        <v>408</v>
      </c>
      <c r="B102" s="130">
        <v>0.48</v>
      </c>
      <c r="C102" s="130">
        <v>0.38</v>
      </c>
      <c r="D102" s="130">
        <v>0.44</v>
      </c>
      <c r="E102" s="130">
        <v>0.45</v>
      </c>
      <c r="F102" s="130">
        <v>0.46</v>
      </c>
      <c r="G102" s="131">
        <v>0.41</v>
      </c>
      <c r="H102" s="131">
        <v>0.4</v>
      </c>
      <c r="I102" s="131">
        <v>0.45</v>
      </c>
      <c r="J102" s="131">
        <v>0.27</v>
      </c>
      <c r="K102" s="131">
        <v>0.4</v>
      </c>
      <c r="L102" s="117" t="s">
        <v>411</v>
      </c>
      <c r="M102" s="130">
        <v>0.42</v>
      </c>
    </row>
    <row r="103" spans="1:13">
      <c r="A103" s="127" t="s">
        <v>409</v>
      </c>
      <c r="B103" s="130">
        <v>0.08</v>
      </c>
      <c r="C103" s="130">
        <v>0.17</v>
      </c>
      <c r="D103" s="130">
        <v>0.24</v>
      </c>
      <c r="E103" s="130">
        <v>0.13</v>
      </c>
      <c r="F103" s="130">
        <v>0.19</v>
      </c>
      <c r="G103" s="131">
        <v>0.33</v>
      </c>
      <c r="H103" s="131">
        <v>0.3</v>
      </c>
      <c r="I103" s="131">
        <v>0</v>
      </c>
      <c r="J103" s="131">
        <v>0</v>
      </c>
      <c r="K103" s="131">
        <v>7.0000000000000007E-2</v>
      </c>
      <c r="L103" s="117" t="s">
        <v>411</v>
      </c>
      <c r="M103" s="130">
        <v>0.15</v>
      </c>
    </row>
    <row r="104" spans="1:13">
      <c r="A104" s="127" t="s">
        <v>410</v>
      </c>
      <c r="B104" s="130">
        <v>0</v>
      </c>
      <c r="C104" s="130">
        <v>0.02</v>
      </c>
      <c r="D104" s="130">
        <v>0.01</v>
      </c>
      <c r="E104" s="130">
        <v>0</v>
      </c>
      <c r="F104" s="130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17" t="s">
        <v>411</v>
      </c>
      <c r="M104" s="130">
        <v>0</v>
      </c>
    </row>
    <row r="105" spans="1:13">
      <c r="A105" s="125" t="s">
        <v>372</v>
      </c>
      <c r="B105" s="143"/>
      <c r="C105" s="143"/>
      <c r="D105" s="143"/>
      <c r="E105" s="143"/>
      <c r="F105" s="143"/>
      <c r="G105" s="142"/>
      <c r="H105" s="142"/>
      <c r="I105" s="142"/>
      <c r="J105" s="142"/>
      <c r="K105" s="142"/>
      <c r="L105" s="142"/>
      <c r="M105" s="143"/>
    </row>
    <row r="106" spans="1:13">
      <c r="A106" s="127" t="s">
        <v>406</v>
      </c>
      <c r="B106" s="130">
        <v>0.14000000000000001</v>
      </c>
      <c r="C106" s="130">
        <v>0.12</v>
      </c>
      <c r="D106" s="130">
        <v>0.12</v>
      </c>
      <c r="E106" s="130">
        <v>0.15</v>
      </c>
      <c r="F106" s="130">
        <v>0.18</v>
      </c>
      <c r="G106" s="131">
        <v>0.2</v>
      </c>
      <c r="H106" s="131">
        <v>0.2</v>
      </c>
      <c r="I106" s="131">
        <v>0.2</v>
      </c>
      <c r="J106" s="131">
        <v>0.22</v>
      </c>
      <c r="K106" s="131">
        <v>0.08</v>
      </c>
      <c r="L106" s="131">
        <v>0.1</v>
      </c>
      <c r="M106" s="130">
        <v>0.15</v>
      </c>
    </row>
    <row r="107" spans="1:13">
      <c r="A107" s="127" t="s">
        <v>407</v>
      </c>
      <c r="B107" s="130">
        <v>0.31</v>
      </c>
      <c r="C107" s="130">
        <v>0.25</v>
      </c>
      <c r="D107" s="130">
        <v>0.28999999999999998</v>
      </c>
      <c r="E107" s="130">
        <v>0.3</v>
      </c>
      <c r="F107" s="130">
        <v>0.2</v>
      </c>
      <c r="G107" s="131">
        <v>0.1</v>
      </c>
      <c r="H107" s="131">
        <v>0.15</v>
      </c>
      <c r="I107" s="131">
        <v>0.3</v>
      </c>
      <c r="J107" s="131">
        <v>0.28000000000000003</v>
      </c>
      <c r="K107" s="131">
        <v>0.25</v>
      </c>
      <c r="L107" s="131">
        <v>0.1</v>
      </c>
      <c r="M107" s="130">
        <v>0.23</v>
      </c>
    </row>
    <row r="108" spans="1:13">
      <c r="A108" s="127" t="s">
        <v>408</v>
      </c>
      <c r="B108" s="130">
        <v>0.42</v>
      </c>
      <c r="C108" s="130">
        <v>0.48</v>
      </c>
      <c r="D108" s="130">
        <v>0.46</v>
      </c>
      <c r="E108" s="130">
        <v>0.4</v>
      </c>
      <c r="F108" s="130">
        <v>0.36</v>
      </c>
      <c r="G108" s="131">
        <v>0.25</v>
      </c>
      <c r="H108" s="131">
        <v>0.25</v>
      </c>
      <c r="I108" s="131">
        <v>0.45</v>
      </c>
      <c r="J108" s="131">
        <v>0.35</v>
      </c>
      <c r="K108" s="131">
        <v>0.6</v>
      </c>
      <c r="L108" s="131">
        <v>0.6</v>
      </c>
      <c r="M108" s="130">
        <v>0.42</v>
      </c>
    </row>
    <row r="109" spans="1:13">
      <c r="A109" s="127" t="s">
        <v>409</v>
      </c>
      <c r="B109" s="130">
        <v>0.11</v>
      </c>
      <c r="C109" s="130">
        <v>0.15</v>
      </c>
      <c r="D109" s="130">
        <v>0.12</v>
      </c>
      <c r="E109" s="130">
        <v>0.1</v>
      </c>
      <c r="F109" s="130">
        <v>0.26</v>
      </c>
      <c r="G109" s="131">
        <v>0.45</v>
      </c>
      <c r="H109" s="131">
        <v>0.4</v>
      </c>
      <c r="I109" s="131">
        <v>0.05</v>
      </c>
      <c r="J109" s="131">
        <v>0.15</v>
      </c>
      <c r="K109" s="131">
        <v>7.0000000000000007E-2</v>
      </c>
      <c r="L109" s="131">
        <v>0.2</v>
      </c>
      <c r="M109" s="130">
        <v>0.19</v>
      </c>
    </row>
    <row r="110" spans="1:13">
      <c r="A110" s="127" t="s">
        <v>410</v>
      </c>
      <c r="B110" s="130">
        <v>0.02</v>
      </c>
      <c r="C110" s="130">
        <v>0</v>
      </c>
      <c r="D110" s="130">
        <v>0.01</v>
      </c>
      <c r="E110" s="130">
        <v>0.05</v>
      </c>
      <c r="F110" s="130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0">
        <v>0.01</v>
      </c>
    </row>
    <row r="111" spans="1:13">
      <c r="A111" s="125" t="s">
        <v>412</v>
      </c>
      <c r="B111" s="116"/>
      <c r="C111" s="116"/>
      <c r="D111" s="116"/>
      <c r="E111" s="116"/>
      <c r="F111" s="116"/>
      <c r="G111" s="117"/>
      <c r="H111" s="117"/>
      <c r="I111" s="117"/>
      <c r="J111" s="117"/>
      <c r="K111" s="117"/>
      <c r="L111" s="117"/>
      <c r="M111" s="116"/>
    </row>
    <row r="112" spans="1:13">
      <c r="A112" s="127" t="s">
        <v>406</v>
      </c>
      <c r="B112" s="130">
        <v>0.2</v>
      </c>
      <c r="C112" s="130">
        <v>0.12</v>
      </c>
      <c r="D112" s="130">
        <v>0.23</v>
      </c>
      <c r="E112" s="130">
        <v>0.25</v>
      </c>
      <c r="F112" s="116" t="s">
        <v>337</v>
      </c>
      <c r="G112" s="131">
        <v>0.08</v>
      </c>
      <c r="H112" s="117" t="s">
        <v>337</v>
      </c>
      <c r="I112" s="131">
        <v>0.22</v>
      </c>
      <c r="J112" s="131">
        <v>0.4</v>
      </c>
      <c r="K112" s="131">
        <v>0.12</v>
      </c>
      <c r="L112" s="131">
        <v>0.1</v>
      </c>
      <c r="M112" s="130">
        <v>0.19</v>
      </c>
    </row>
    <row r="113" spans="1:13">
      <c r="A113" s="127" t="s">
        <v>407</v>
      </c>
      <c r="B113" s="130">
        <v>0.33</v>
      </c>
      <c r="C113" s="130">
        <v>0.25</v>
      </c>
      <c r="D113" s="130">
        <v>0.3</v>
      </c>
      <c r="E113" s="130">
        <v>0.3</v>
      </c>
      <c r="F113" s="116" t="s">
        <v>337</v>
      </c>
      <c r="G113" s="131">
        <v>0.17</v>
      </c>
      <c r="H113" s="117" t="s">
        <v>337</v>
      </c>
      <c r="I113" s="131">
        <v>0.43</v>
      </c>
      <c r="J113" s="131">
        <v>0.55000000000000004</v>
      </c>
      <c r="K113" s="131">
        <v>0.4</v>
      </c>
      <c r="L113" s="131">
        <v>0.1</v>
      </c>
      <c r="M113" s="130">
        <v>0.32</v>
      </c>
    </row>
    <row r="114" spans="1:13">
      <c r="A114" s="127" t="s">
        <v>408</v>
      </c>
      <c r="B114" s="130">
        <v>0.42</v>
      </c>
      <c r="C114" s="130">
        <v>0.45</v>
      </c>
      <c r="D114" s="130">
        <v>0.32</v>
      </c>
      <c r="E114" s="130">
        <v>0.43</v>
      </c>
      <c r="F114" s="116" t="s">
        <v>337</v>
      </c>
      <c r="G114" s="131">
        <v>0.45</v>
      </c>
      <c r="H114" s="117" t="s">
        <v>337</v>
      </c>
      <c r="I114" s="131">
        <v>0.32</v>
      </c>
      <c r="J114" s="131">
        <v>0.05</v>
      </c>
      <c r="K114" s="131">
        <v>0.46</v>
      </c>
      <c r="L114" s="131">
        <v>0.6</v>
      </c>
      <c r="M114" s="130">
        <v>0.39</v>
      </c>
    </row>
    <row r="115" spans="1:13">
      <c r="A115" s="127" t="s">
        <v>409</v>
      </c>
      <c r="B115" s="130">
        <v>0.05</v>
      </c>
      <c r="C115" s="130">
        <v>0.13</v>
      </c>
      <c r="D115" s="130">
        <v>0.09</v>
      </c>
      <c r="E115" s="130">
        <v>0.02</v>
      </c>
      <c r="F115" s="116" t="s">
        <v>337</v>
      </c>
      <c r="G115" s="131">
        <v>0.3</v>
      </c>
      <c r="H115" s="117" t="s">
        <v>337</v>
      </c>
      <c r="I115" s="131">
        <v>0.03</v>
      </c>
      <c r="J115" s="131">
        <v>0</v>
      </c>
      <c r="K115" s="131">
        <v>0.02</v>
      </c>
      <c r="L115" s="131">
        <v>0.2</v>
      </c>
      <c r="M115" s="130">
        <v>0.09</v>
      </c>
    </row>
    <row r="116" spans="1:13">
      <c r="A116" s="127" t="s">
        <v>410</v>
      </c>
      <c r="B116" s="130">
        <v>0</v>
      </c>
      <c r="C116" s="130">
        <v>0.05</v>
      </c>
      <c r="D116" s="130">
        <v>0.06</v>
      </c>
      <c r="E116" s="130">
        <v>0</v>
      </c>
      <c r="F116" s="116" t="s">
        <v>337</v>
      </c>
      <c r="G116" s="131">
        <v>0</v>
      </c>
      <c r="H116" s="117" t="s">
        <v>337</v>
      </c>
      <c r="I116" s="131">
        <v>0</v>
      </c>
      <c r="J116" s="131">
        <v>0</v>
      </c>
      <c r="K116" s="131">
        <v>0</v>
      </c>
      <c r="L116" s="131">
        <v>0</v>
      </c>
      <c r="M116" s="130">
        <v>0.01</v>
      </c>
    </row>
    <row r="117" spans="1:13">
      <c r="A117" s="141" t="s">
        <v>420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</row>
    <row r="118" spans="1:13">
      <c r="A118" s="127" t="s">
        <v>406</v>
      </c>
      <c r="B118" s="130">
        <v>0.06</v>
      </c>
      <c r="C118" s="130">
        <v>0.03</v>
      </c>
      <c r="D118" s="130">
        <v>7.0000000000000007E-2</v>
      </c>
      <c r="E118" s="116" t="s">
        <v>382</v>
      </c>
      <c r="F118" s="130">
        <v>0.01</v>
      </c>
      <c r="G118" s="117" t="s">
        <v>382</v>
      </c>
      <c r="H118" s="117" t="s">
        <v>382</v>
      </c>
      <c r="I118" s="131">
        <v>0.09</v>
      </c>
      <c r="J118" s="131">
        <v>0.06</v>
      </c>
      <c r="K118" s="131">
        <v>0.05</v>
      </c>
      <c r="L118" s="131">
        <v>0.13</v>
      </c>
      <c r="M118" s="130">
        <v>0.06</v>
      </c>
    </row>
    <row r="119" spans="1:13">
      <c r="A119" s="127" t="s">
        <v>407</v>
      </c>
      <c r="B119" s="130">
        <v>0.53</v>
      </c>
      <c r="C119" s="130">
        <v>0.27</v>
      </c>
      <c r="D119" s="130">
        <v>0.4</v>
      </c>
      <c r="E119" s="116" t="s">
        <v>382</v>
      </c>
      <c r="F119" s="130">
        <v>0.38</v>
      </c>
      <c r="G119" s="117" t="s">
        <v>382</v>
      </c>
      <c r="H119" s="117" t="s">
        <v>382</v>
      </c>
      <c r="I119" s="131">
        <v>0.49</v>
      </c>
      <c r="J119" s="131">
        <v>0.87</v>
      </c>
      <c r="K119" s="131">
        <v>0.82</v>
      </c>
      <c r="L119" s="131">
        <v>0.24</v>
      </c>
      <c r="M119" s="130">
        <v>0.5</v>
      </c>
    </row>
    <row r="120" spans="1:13">
      <c r="A120" s="127" t="s">
        <v>408</v>
      </c>
      <c r="B120" s="130">
        <v>0.41</v>
      </c>
      <c r="C120" s="130">
        <v>0.7</v>
      </c>
      <c r="D120" s="130">
        <v>0.51</v>
      </c>
      <c r="E120" s="116" t="s">
        <v>382</v>
      </c>
      <c r="F120" s="130">
        <v>0.57999999999999996</v>
      </c>
      <c r="G120" s="117" t="s">
        <v>382</v>
      </c>
      <c r="H120" s="117" t="s">
        <v>382</v>
      </c>
      <c r="I120" s="131">
        <v>0.42</v>
      </c>
      <c r="J120" s="131">
        <v>7.0000000000000007E-2</v>
      </c>
      <c r="K120" s="131">
        <v>7.0000000000000007E-2</v>
      </c>
      <c r="L120" s="131">
        <v>0.61</v>
      </c>
      <c r="M120" s="130">
        <v>0.43</v>
      </c>
    </row>
    <row r="121" spans="1:13">
      <c r="A121" s="127" t="s">
        <v>409</v>
      </c>
      <c r="B121" s="130">
        <v>0</v>
      </c>
      <c r="C121" s="130">
        <v>0</v>
      </c>
      <c r="D121" s="130">
        <v>0.02</v>
      </c>
      <c r="E121" s="116" t="s">
        <v>382</v>
      </c>
      <c r="F121" s="130">
        <v>0.03</v>
      </c>
      <c r="G121" s="117" t="s">
        <v>382</v>
      </c>
      <c r="H121" s="117" t="s">
        <v>382</v>
      </c>
      <c r="I121" s="131">
        <v>0</v>
      </c>
      <c r="J121" s="131">
        <v>0</v>
      </c>
      <c r="K121" s="131">
        <v>0</v>
      </c>
      <c r="L121" s="131">
        <v>0.02</v>
      </c>
      <c r="M121" s="130">
        <v>0.01</v>
      </c>
    </row>
    <row r="122" spans="1:13" ht="16.5" thickBot="1">
      <c r="A122" s="128" t="s">
        <v>410</v>
      </c>
      <c r="B122" s="133">
        <v>0</v>
      </c>
      <c r="C122" s="133">
        <v>0</v>
      </c>
      <c r="D122" s="133">
        <v>0</v>
      </c>
      <c r="E122" s="113" t="s">
        <v>382</v>
      </c>
      <c r="F122" s="133">
        <v>0</v>
      </c>
      <c r="G122" s="114" t="s">
        <v>382</v>
      </c>
      <c r="H122" s="114" t="s">
        <v>382</v>
      </c>
      <c r="I122" s="134">
        <v>0</v>
      </c>
      <c r="J122" s="134">
        <v>0</v>
      </c>
      <c r="K122" s="134">
        <v>0</v>
      </c>
      <c r="L122" s="134">
        <v>0</v>
      </c>
      <c r="M122" s="133">
        <v>0</v>
      </c>
    </row>
    <row r="123" spans="1:13">
      <c r="A123" s="139" t="s">
        <v>421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</row>
    <row r="124" spans="1:13">
      <c r="A124" s="140" t="s">
        <v>413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</row>
    <row r="125" spans="1:13">
      <c r="A125" s="127" t="s">
        <v>414</v>
      </c>
      <c r="B125" s="130">
        <v>0.09</v>
      </c>
      <c r="C125" s="130">
        <v>0.11</v>
      </c>
      <c r="D125" s="130">
        <v>0.16</v>
      </c>
      <c r="E125" s="130">
        <v>0</v>
      </c>
      <c r="F125" s="130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0.06</v>
      </c>
      <c r="L125" s="131">
        <v>0</v>
      </c>
      <c r="M125" s="130">
        <v>7.0000000000000007E-2</v>
      </c>
    </row>
    <row r="126" spans="1:13">
      <c r="A126" s="127" t="s">
        <v>415</v>
      </c>
      <c r="B126" s="130">
        <v>0.36</v>
      </c>
      <c r="C126" s="130">
        <v>0.33</v>
      </c>
      <c r="D126" s="130">
        <v>0.44</v>
      </c>
      <c r="E126" s="130">
        <v>0.22</v>
      </c>
      <c r="F126" s="130">
        <v>0.39</v>
      </c>
      <c r="G126" s="131">
        <v>0.87</v>
      </c>
      <c r="H126" s="131">
        <v>0</v>
      </c>
      <c r="I126" s="131">
        <v>0.63</v>
      </c>
      <c r="J126" s="131">
        <v>0.38</v>
      </c>
      <c r="K126" s="131">
        <v>0.19</v>
      </c>
      <c r="L126" s="131">
        <v>1</v>
      </c>
      <c r="M126" s="130">
        <v>0.41</v>
      </c>
    </row>
    <row r="127" spans="1:13" ht="16.5" thickBot="1">
      <c r="A127" s="128" t="s">
        <v>416</v>
      </c>
      <c r="B127" s="133">
        <v>0.55000000000000004</v>
      </c>
      <c r="C127" s="133">
        <v>0.56000000000000005</v>
      </c>
      <c r="D127" s="133">
        <v>0.4</v>
      </c>
      <c r="E127" s="133">
        <v>0.78</v>
      </c>
      <c r="F127" s="133">
        <v>0.61</v>
      </c>
      <c r="G127" s="134">
        <v>0.13</v>
      </c>
      <c r="H127" s="134">
        <v>1</v>
      </c>
      <c r="I127" s="134">
        <v>0.37</v>
      </c>
      <c r="J127" s="134">
        <v>0.62</v>
      </c>
      <c r="K127" s="134">
        <v>0.75</v>
      </c>
      <c r="L127" s="134">
        <v>0</v>
      </c>
      <c r="M127" s="133">
        <v>0.52</v>
      </c>
    </row>
    <row r="128" spans="1:13">
      <c r="A128" s="127"/>
      <c r="B128" s="116"/>
      <c r="C128" s="116"/>
      <c r="D128" s="116"/>
      <c r="E128" s="116"/>
      <c r="F128" s="116"/>
      <c r="G128" s="117"/>
      <c r="H128" s="117"/>
      <c r="I128" s="117"/>
      <c r="J128" s="124"/>
      <c r="K128" s="124"/>
      <c r="L128" s="117"/>
      <c r="M128" s="1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1"/>
  <sheetViews>
    <sheetView workbookViewId="0">
      <selection activeCell="G10" sqref="G10"/>
    </sheetView>
  </sheetViews>
  <sheetFormatPr defaultColWidth="11.625" defaultRowHeight="20.100000000000001" customHeight="1"/>
  <cols>
    <col min="1" max="1" width="12.5" style="10" customWidth="1"/>
    <col min="2" max="2" width="10.125" style="2" customWidth="1"/>
    <col min="3" max="3" width="13.625" style="2" customWidth="1"/>
    <col min="4" max="6" width="10.125" style="2" customWidth="1"/>
    <col min="7" max="7" width="7.875" style="13" customWidth="1"/>
    <col min="8" max="8" width="10.125" style="2" customWidth="1"/>
    <col min="9" max="11" width="5.375" style="2" customWidth="1"/>
    <col min="12" max="17" width="10.125" style="2" customWidth="1"/>
    <col min="18" max="18" width="7.5" style="2" customWidth="1"/>
    <col min="19" max="19" width="11.125" style="14" customWidth="1"/>
    <col min="20" max="20" width="10.5" style="14" customWidth="1"/>
    <col min="21" max="23" width="6.875" style="2" customWidth="1"/>
    <col min="24" max="25" width="7" style="2" customWidth="1"/>
    <col min="26" max="30" width="4.875" style="13" customWidth="1"/>
    <col min="31" max="31" width="113.125" style="2" bestFit="1" customWidth="1"/>
    <col min="32" max="16384" width="11.625" style="2"/>
  </cols>
  <sheetData>
    <row r="1" spans="1:31" ht="15.75">
      <c r="A1" s="15"/>
      <c r="B1" s="16" t="s">
        <v>0</v>
      </c>
      <c r="C1" s="16"/>
      <c r="D1" s="17"/>
      <c r="E1" s="17"/>
      <c r="F1" s="17"/>
      <c r="G1" s="18"/>
      <c r="H1" s="16"/>
      <c r="I1" s="16" t="s">
        <v>1</v>
      </c>
      <c r="J1" s="16"/>
      <c r="K1" s="16"/>
      <c r="L1" s="16" t="s">
        <v>2</v>
      </c>
      <c r="M1" s="19"/>
      <c r="N1" s="16"/>
      <c r="O1" s="19"/>
      <c r="P1" s="19"/>
      <c r="Q1" s="19"/>
      <c r="R1" s="16" t="s">
        <v>3</v>
      </c>
      <c r="S1" s="20"/>
      <c r="T1" s="20"/>
      <c r="U1" s="16" t="s">
        <v>4</v>
      </c>
      <c r="V1" s="16"/>
      <c r="W1" s="16"/>
      <c r="X1" s="17" t="s">
        <v>5</v>
      </c>
      <c r="Y1" s="18"/>
      <c r="Z1" s="18" t="s">
        <v>6</v>
      </c>
      <c r="AA1" s="18"/>
      <c r="AB1" s="18"/>
      <c r="AC1" s="18"/>
      <c r="AD1" s="18"/>
      <c r="AE1" s="21" t="s">
        <v>7</v>
      </c>
    </row>
    <row r="2" spans="1:31" s="158" customFormat="1" ht="63" customHeight="1" thickBot="1">
      <c r="A2" s="151" t="s">
        <v>8</v>
      </c>
      <c r="B2" s="152" t="s">
        <v>9</v>
      </c>
      <c r="C2" s="153" t="s">
        <v>10</v>
      </c>
      <c r="D2" s="154" t="s">
        <v>11</v>
      </c>
      <c r="E2" s="154" t="s">
        <v>12</v>
      </c>
      <c r="F2" s="154" t="s">
        <v>13</v>
      </c>
      <c r="G2" s="152" t="s">
        <v>14</v>
      </c>
      <c r="H2" s="153" t="s">
        <v>15</v>
      </c>
      <c r="I2" s="152" t="s">
        <v>16</v>
      </c>
      <c r="J2" s="152" t="s">
        <v>17</v>
      </c>
      <c r="K2" s="152" t="s">
        <v>18</v>
      </c>
      <c r="L2" s="153" t="s">
        <v>19</v>
      </c>
      <c r="M2" s="155" t="s">
        <v>11</v>
      </c>
      <c r="N2" s="153" t="s">
        <v>20</v>
      </c>
      <c r="O2" s="155" t="s">
        <v>21</v>
      </c>
      <c r="P2" s="155" t="s">
        <v>22</v>
      </c>
      <c r="Q2" s="155" t="s">
        <v>23</v>
      </c>
      <c r="R2" s="153" t="s">
        <v>24</v>
      </c>
      <c r="S2" s="156" t="s">
        <v>25</v>
      </c>
      <c r="T2" s="156" t="s">
        <v>26</v>
      </c>
      <c r="U2" s="153" t="s">
        <v>27</v>
      </c>
      <c r="V2" s="153" t="s">
        <v>28</v>
      </c>
      <c r="W2" s="153" t="s">
        <v>29</v>
      </c>
      <c r="X2" s="154" t="s">
        <v>30</v>
      </c>
      <c r="Y2" s="152" t="s">
        <v>31</v>
      </c>
      <c r="Z2" s="152" t="s">
        <v>32</v>
      </c>
      <c r="AA2" s="152" t="s">
        <v>33</v>
      </c>
      <c r="AB2" s="152" t="s">
        <v>34</v>
      </c>
      <c r="AC2" s="152" t="s">
        <v>35</v>
      </c>
      <c r="AD2" s="152" t="s">
        <v>36</v>
      </c>
      <c r="AE2" s="157"/>
    </row>
    <row r="3" spans="1:31" ht="15.75">
      <c r="A3" s="145">
        <v>11</v>
      </c>
      <c r="B3" s="146">
        <v>1</v>
      </c>
      <c r="C3" s="147" t="s">
        <v>37</v>
      </c>
      <c r="D3" s="148" t="s">
        <v>38</v>
      </c>
      <c r="E3" s="148">
        <v>6.8</v>
      </c>
      <c r="F3" s="148">
        <v>4</v>
      </c>
      <c r="G3" s="145">
        <v>2123</v>
      </c>
      <c r="H3" s="147">
        <v>330</v>
      </c>
      <c r="I3" s="147">
        <v>15</v>
      </c>
      <c r="J3" s="147">
        <v>28</v>
      </c>
      <c r="K3" s="147">
        <v>38</v>
      </c>
      <c r="L3" s="147"/>
      <c r="M3" s="148"/>
      <c r="N3" s="147"/>
      <c r="O3" s="148"/>
      <c r="P3" s="148"/>
      <c r="Q3" s="148"/>
      <c r="R3" s="147">
        <v>0</v>
      </c>
      <c r="S3" s="149">
        <v>0</v>
      </c>
      <c r="T3" s="149">
        <v>0</v>
      </c>
      <c r="U3" s="147" t="s">
        <v>39</v>
      </c>
      <c r="V3" s="147" t="s">
        <v>40</v>
      </c>
      <c r="W3" s="147" t="s">
        <v>41</v>
      </c>
      <c r="X3" s="148"/>
      <c r="Y3" s="147"/>
      <c r="Z3" s="147"/>
      <c r="AA3" s="147"/>
      <c r="AB3" s="147"/>
      <c r="AC3" s="147"/>
      <c r="AD3" s="147"/>
      <c r="AE3" s="150"/>
    </row>
    <row r="4" spans="1:31" ht="15.75">
      <c r="A4" s="15">
        <v>11</v>
      </c>
      <c r="B4" s="18">
        <v>2</v>
      </c>
      <c r="C4" s="22" t="s">
        <v>42</v>
      </c>
      <c r="D4" s="23">
        <v>5.5</v>
      </c>
      <c r="E4" s="23">
        <v>3</v>
      </c>
      <c r="F4" s="23"/>
      <c r="G4" s="15">
        <v>490</v>
      </c>
      <c r="H4" s="22">
        <v>324</v>
      </c>
      <c r="I4" s="22">
        <v>3</v>
      </c>
      <c r="J4" s="22">
        <v>10</v>
      </c>
      <c r="K4" s="22">
        <v>21</v>
      </c>
      <c r="L4" s="22">
        <v>360</v>
      </c>
      <c r="M4" s="23">
        <v>7.2</v>
      </c>
      <c r="N4" s="22">
        <v>590</v>
      </c>
      <c r="O4" s="23">
        <v>4.9000000000000004</v>
      </c>
      <c r="P4" s="23">
        <v>4.5</v>
      </c>
      <c r="Q4" s="23">
        <v>4.8</v>
      </c>
      <c r="R4" s="22">
        <v>0</v>
      </c>
      <c r="S4" s="24">
        <v>0</v>
      </c>
      <c r="T4" s="24">
        <v>0</v>
      </c>
      <c r="U4" s="22" t="s">
        <v>39</v>
      </c>
      <c r="V4" s="22" t="s">
        <v>43</v>
      </c>
      <c r="W4" s="22" t="s">
        <v>41</v>
      </c>
      <c r="X4" s="23"/>
      <c r="Y4" s="22"/>
      <c r="Z4" s="22">
        <v>10</v>
      </c>
      <c r="AA4" s="22">
        <v>10</v>
      </c>
      <c r="AB4" s="22">
        <v>60</v>
      </c>
      <c r="AC4" s="22">
        <v>20</v>
      </c>
      <c r="AD4" s="22"/>
      <c r="AE4" s="25"/>
    </row>
    <row r="5" spans="1:31" ht="15.75">
      <c r="A5" s="15">
        <v>11</v>
      </c>
      <c r="B5" s="18">
        <v>3</v>
      </c>
      <c r="C5" s="22" t="s">
        <v>44</v>
      </c>
      <c r="D5" s="23">
        <v>2.5</v>
      </c>
      <c r="E5" s="23">
        <v>1.9</v>
      </c>
      <c r="F5" s="23"/>
      <c r="G5" s="15">
        <v>325</v>
      </c>
      <c r="H5" s="22">
        <v>142</v>
      </c>
      <c r="I5" s="22">
        <v>1</v>
      </c>
      <c r="J5" s="22">
        <v>0</v>
      </c>
      <c r="K5" s="22">
        <v>4</v>
      </c>
      <c r="L5" s="22"/>
      <c r="M5" s="23"/>
      <c r="N5" s="22"/>
      <c r="O5" s="23"/>
      <c r="P5" s="23"/>
      <c r="Q5" s="23"/>
      <c r="R5" s="22">
        <v>0</v>
      </c>
      <c r="S5" s="24">
        <v>0</v>
      </c>
      <c r="T5" s="24">
        <v>0</v>
      </c>
      <c r="U5" s="22" t="s">
        <v>39</v>
      </c>
      <c r="V5" s="22" t="s">
        <v>43</v>
      </c>
      <c r="W5" s="22" t="s">
        <v>45</v>
      </c>
      <c r="X5" s="23"/>
      <c r="Y5" s="22"/>
      <c r="Z5" s="22">
        <v>10</v>
      </c>
      <c r="AA5" s="22">
        <v>10</v>
      </c>
      <c r="AB5" s="22">
        <v>60</v>
      </c>
      <c r="AC5" s="22">
        <v>20</v>
      </c>
      <c r="AD5" s="22"/>
      <c r="AE5" s="25"/>
    </row>
    <row r="6" spans="1:31" ht="15.75">
      <c r="A6" s="15" t="s">
        <v>46</v>
      </c>
      <c r="B6" s="18"/>
      <c r="C6" s="22" t="s">
        <v>47</v>
      </c>
      <c r="D6" s="23">
        <v>5.3</v>
      </c>
      <c r="E6" s="23">
        <v>3</v>
      </c>
      <c r="F6" s="23"/>
      <c r="G6" s="22"/>
      <c r="H6" s="22">
        <v>90</v>
      </c>
      <c r="I6" s="22"/>
      <c r="J6" s="22"/>
      <c r="K6" s="22"/>
      <c r="L6" s="22"/>
      <c r="M6" s="23"/>
      <c r="N6" s="22"/>
      <c r="O6" s="23"/>
      <c r="P6" s="23"/>
      <c r="Q6" s="23"/>
      <c r="R6" s="22"/>
      <c r="S6" s="24"/>
      <c r="T6" s="24"/>
      <c r="U6" s="22"/>
      <c r="V6" s="22"/>
      <c r="W6" s="22"/>
      <c r="X6" s="23">
        <v>16</v>
      </c>
      <c r="Y6" s="22">
        <v>1125</v>
      </c>
      <c r="Z6" s="22"/>
      <c r="AA6" s="22"/>
      <c r="AB6" s="22"/>
      <c r="AC6" s="22"/>
      <c r="AD6" s="22"/>
      <c r="AE6" s="25" t="s">
        <v>48</v>
      </c>
    </row>
    <row r="7" spans="1:31" ht="15.75">
      <c r="A7" s="15">
        <v>10</v>
      </c>
      <c r="B7" s="18">
        <v>4</v>
      </c>
      <c r="C7" s="22" t="s">
        <v>49</v>
      </c>
      <c r="D7" s="23">
        <v>4</v>
      </c>
      <c r="E7" s="23">
        <v>3</v>
      </c>
      <c r="F7" s="23"/>
      <c r="G7" s="15">
        <v>594</v>
      </c>
      <c r="H7" s="22">
        <v>202</v>
      </c>
      <c r="I7" s="22">
        <v>2</v>
      </c>
      <c r="J7" s="22"/>
      <c r="K7" s="22"/>
      <c r="L7" s="22">
        <v>240</v>
      </c>
      <c r="M7" s="23">
        <v>6.7</v>
      </c>
      <c r="N7" s="22" t="s">
        <v>50</v>
      </c>
      <c r="O7" s="23">
        <v>5.8</v>
      </c>
      <c r="P7" s="23">
        <v>7.3</v>
      </c>
      <c r="Q7" s="23">
        <v>9.5</v>
      </c>
      <c r="R7" s="22">
        <v>0</v>
      </c>
      <c r="S7" s="24">
        <v>0</v>
      </c>
      <c r="T7" s="24">
        <v>0</v>
      </c>
      <c r="U7" s="22" t="s">
        <v>51</v>
      </c>
      <c r="V7" s="22" t="s">
        <v>40</v>
      </c>
      <c r="W7" s="22" t="s">
        <v>41</v>
      </c>
      <c r="X7" s="23"/>
      <c r="Y7" s="22"/>
      <c r="Z7" s="22">
        <v>10</v>
      </c>
      <c r="AA7" s="22">
        <v>20</v>
      </c>
      <c r="AB7" s="22">
        <v>50</v>
      </c>
      <c r="AC7" s="22">
        <v>20</v>
      </c>
      <c r="AD7" s="22"/>
      <c r="AE7" s="25" t="s">
        <v>52</v>
      </c>
    </row>
    <row r="8" spans="1:31" ht="15.75">
      <c r="A8" s="15">
        <v>10</v>
      </c>
      <c r="B8" s="18">
        <v>5</v>
      </c>
      <c r="C8" s="22" t="s">
        <v>53</v>
      </c>
      <c r="D8" s="23">
        <v>3.9</v>
      </c>
      <c r="E8" s="23">
        <v>1.5</v>
      </c>
      <c r="F8" s="23"/>
      <c r="G8" s="15">
        <v>335</v>
      </c>
      <c r="H8" s="22">
        <v>54</v>
      </c>
      <c r="I8" s="22" t="s">
        <v>54</v>
      </c>
      <c r="J8" s="22" t="s">
        <v>55</v>
      </c>
      <c r="K8" s="22" t="s">
        <v>56</v>
      </c>
      <c r="L8" s="22"/>
      <c r="M8" s="23"/>
      <c r="N8" s="22"/>
      <c r="O8" s="23"/>
      <c r="P8" s="23"/>
      <c r="Q8" s="23"/>
      <c r="R8" s="22">
        <v>0</v>
      </c>
      <c r="S8" s="24">
        <v>0</v>
      </c>
      <c r="T8" s="24">
        <v>0</v>
      </c>
      <c r="U8" s="22" t="s">
        <v>57</v>
      </c>
      <c r="V8" s="22" t="s">
        <v>58</v>
      </c>
      <c r="W8" s="22" t="s">
        <v>45</v>
      </c>
      <c r="X8" s="23"/>
      <c r="Y8" s="22"/>
      <c r="Z8" s="22">
        <v>10</v>
      </c>
      <c r="AA8" s="22">
        <v>50</v>
      </c>
      <c r="AB8" s="22">
        <v>40</v>
      </c>
      <c r="AC8" s="22"/>
      <c r="AD8" s="22"/>
      <c r="AE8" s="25" t="s">
        <v>59</v>
      </c>
    </row>
    <row r="9" spans="1:31" ht="15.75">
      <c r="A9" s="15">
        <v>10</v>
      </c>
      <c r="B9" s="18">
        <v>6</v>
      </c>
      <c r="C9" s="22" t="s">
        <v>60</v>
      </c>
      <c r="D9" s="23" t="s">
        <v>61</v>
      </c>
      <c r="E9" s="22"/>
      <c r="F9" s="23">
        <v>6</v>
      </c>
      <c r="G9" s="15">
        <v>236</v>
      </c>
      <c r="H9" s="22">
        <v>210</v>
      </c>
      <c r="I9" s="22">
        <v>0</v>
      </c>
      <c r="J9" s="22">
        <v>0</v>
      </c>
      <c r="K9" s="22">
        <v>0</v>
      </c>
      <c r="L9" s="22"/>
      <c r="M9" s="23"/>
      <c r="N9" s="22"/>
      <c r="O9" s="23"/>
      <c r="P9" s="23"/>
      <c r="Q9" s="23"/>
      <c r="R9" s="24">
        <f t="shared" ref="R9:R17" si="0">S9+T9</f>
        <v>128</v>
      </c>
      <c r="S9" s="24">
        <f>G9*0.5</f>
        <v>118</v>
      </c>
      <c r="T9" s="24">
        <v>10</v>
      </c>
      <c r="U9" s="22" t="s">
        <v>39</v>
      </c>
      <c r="V9" s="22" t="s">
        <v>40</v>
      </c>
      <c r="W9" s="22" t="s">
        <v>62</v>
      </c>
      <c r="X9" s="23"/>
      <c r="Y9" s="22"/>
      <c r="Z9" s="22"/>
      <c r="AA9" s="22"/>
      <c r="AB9" s="22"/>
      <c r="AC9" s="22"/>
      <c r="AD9" s="22"/>
      <c r="AE9" s="25"/>
    </row>
    <row r="10" spans="1:31" ht="15.75">
      <c r="A10" s="15">
        <v>10</v>
      </c>
      <c r="B10" s="18">
        <v>7</v>
      </c>
      <c r="C10" s="22" t="s">
        <v>63</v>
      </c>
      <c r="D10" s="23">
        <v>6</v>
      </c>
      <c r="E10" s="23">
        <v>2.9</v>
      </c>
      <c r="F10" s="23"/>
      <c r="G10" s="15">
        <v>302</v>
      </c>
      <c r="H10" s="22">
        <v>210</v>
      </c>
      <c r="I10" s="22">
        <v>1</v>
      </c>
      <c r="J10" s="22">
        <v>1</v>
      </c>
      <c r="K10" s="22">
        <v>2</v>
      </c>
      <c r="L10" s="22">
        <v>249</v>
      </c>
      <c r="M10" s="23">
        <v>10.3</v>
      </c>
      <c r="N10" s="22" t="s">
        <v>64</v>
      </c>
      <c r="O10" s="23">
        <v>5.8</v>
      </c>
      <c r="P10" s="23">
        <v>7.3</v>
      </c>
      <c r="Q10" s="23">
        <v>9.5</v>
      </c>
      <c r="R10" s="24">
        <f t="shared" si="0"/>
        <v>302</v>
      </c>
      <c r="S10" s="24">
        <f>G10</f>
        <v>302</v>
      </c>
      <c r="T10" s="24">
        <v>0</v>
      </c>
      <c r="U10" s="22" t="s">
        <v>39</v>
      </c>
      <c r="V10" s="22" t="s">
        <v>40</v>
      </c>
      <c r="W10" s="22" t="s">
        <v>65</v>
      </c>
      <c r="X10" s="23"/>
      <c r="Y10" s="22"/>
      <c r="Z10" s="22">
        <v>10</v>
      </c>
      <c r="AA10" s="22">
        <v>65</v>
      </c>
      <c r="AB10" s="22">
        <v>20</v>
      </c>
      <c r="AC10" s="22">
        <v>5</v>
      </c>
      <c r="AD10" s="22"/>
      <c r="AE10" s="25"/>
    </row>
    <row r="11" spans="1:31" ht="15.75">
      <c r="A11" s="15">
        <v>10</v>
      </c>
      <c r="B11" s="18">
        <v>8</v>
      </c>
      <c r="C11" s="22" t="s">
        <v>66</v>
      </c>
      <c r="D11" s="23" t="s">
        <v>67</v>
      </c>
      <c r="E11" s="23"/>
      <c r="F11" s="23">
        <v>3</v>
      </c>
      <c r="G11" s="15">
        <v>1857</v>
      </c>
      <c r="H11" s="22">
        <v>158</v>
      </c>
      <c r="I11" s="22">
        <v>4</v>
      </c>
      <c r="J11" s="22">
        <v>9</v>
      </c>
      <c r="K11" s="22">
        <v>16</v>
      </c>
      <c r="L11" s="22"/>
      <c r="M11" s="23"/>
      <c r="N11" s="22"/>
      <c r="O11" s="23"/>
      <c r="P11" s="23"/>
      <c r="Q11" s="23"/>
      <c r="R11" s="24">
        <f t="shared" si="0"/>
        <v>1392.75</v>
      </c>
      <c r="S11" s="24">
        <f>G11*0.75</f>
        <v>1392.75</v>
      </c>
      <c r="T11" s="24">
        <v>0</v>
      </c>
      <c r="U11" s="22" t="s">
        <v>51</v>
      </c>
      <c r="V11" s="22" t="s">
        <v>40</v>
      </c>
      <c r="W11" s="22" t="s">
        <v>45</v>
      </c>
      <c r="X11" s="23"/>
      <c r="Y11" s="22"/>
      <c r="Z11" s="22"/>
      <c r="AA11" s="22"/>
      <c r="AB11" s="22"/>
      <c r="AC11" s="22"/>
      <c r="AD11" s="22"/>
      <c r="AE11" s="25" t="s">
        <v>52</v>
      </c>
    </row>
    <row r="12" spans="1:31" ht="15.75">
      <c r="A12" s="15">
        <v>10</v>
      </c>
      <c r="B12" s="18">
        <v>9</v>
      </c>
      <c r="C12" s="22" t="s">
        <v>68</v>
      </c>
      <c r="D12" s="23">
        <v>4.5</v>
      </c>
      <c r="E12" s="23">
        <v>2.5</v>
      </c>
      <c r="F12" s="23"/>
      <c r="G12" s="15">
        <v>311</v>
      </c>
      <c r="H12" s="22">
        <v>235</v>
      </c>
      <c r="I12" s="22">
        <v>0</v>
      </c>
      <c r="J12" s="22">
        <v>0</v>
      </c>
      <c r="K12" s="22">
        <v>1</v>
      </c>
      <c r="L12" s="22">
        <v>240</v>
      </c>
      <c r="M12" s="23">
        <v>9.1</v>
      </c>
      <c r="N12" s="22" t="s">
        <v>69</v>
      </c>
      <c r="O12" s="23">
        <v>7</v>
      </c>
      <c r="P12" s="23">
        <v>6.3</v>
      </c>
      <c r="Q12" s="23">
        <v>8</v>
      </c>
      <c r="R12" s="24">
        <f t="shared" si="0"/>
        <v>0</v>
      </c>
      <c r="S12" s="24">
        <v>0</v>
      </c>
      <c r="T12" s="24">
        <v>0</v>
      </c>
      <c r="U12" s="22" t="s">
        <v>51</v>
      </c>
      <c r="V12" s="22" t="s">
        <v>40</v>
      </c>
      <c r="W12" s="22" t="s">
        <v>41</v>
      </c>
      <c r="X12" s="23"/>
      <c r="Y12" s="22"/>
      <c r="Z12" s="22">
        <v>10</v>
      </c>
      <c r="AA12" s="22">
        <v>40</v>
      </c>
      <c r="AB12" s="22">
        <v>45</v>
      </c>
      <c r="AC12" s="22">
        <v>5</v>
      </c>
      <c r="AD12" s="22"/>
      <c r="AE12" s="25"/>
    </row>
    <row r="13" spans="1:31" ht="15.75">
      <c r="A13" s="15">
        <v>10</v>
      </c>
      <c r="B13" s="18">
        <v>10</v>
      </c>
      <c r="C13" s="22" t="s">
        <v>70</v>
      </c>
      <c r="D13" s="23">
        <v>9</v>
      </c>
      <c r="E13" s="22"/>
      <c r="F13" s="23">
        <v>3</v>
      </c>
      <c r="G13" s="15">
        <v>951</v>
      </c>
      <c r="H13" s="22">
        <v>250</v>
      </c>
      <c r="I13" s="22">
        <v>0</v>
      </c>
      <c r="J13" s="22">
        <v>2</v>
      </c>
      <c r="K13" s="22">
        <v>4</v>
      </c>
      <c r="L13" s="22"/>
      <c r="M13" s="23"/>
      <c r="N13" s="22"/>
      <c r="O13" s="23"/>
      <c r="P13" s="23"/>
      <c r="Q13" s="23"/>
      <c r="R13" s="24">
        <f t="shared" si="0"/>
        <v>0</v>
      </c>
      <c r="S13" s="24">
        <v>0</v>
      </c>
      <c r="T13" s="24">
        <v>0</v>
      </c>
      <c r="U13" s="22" t="s">
        <v>39</v>
      </c>
      <c r="V13" s="22" t="s">
        <v>40</v>
      </c>
      <c r="W13" s="22" t="s">
        <v>45</v>
      </c>
      <c r="X13" s="23"/>
      <c r="Y13" s="22"/>
      <c r="Z13" s="22"/>
      <c r="AA13" s="22"/>
      <c r="AB13" s="22"/>
      <c r="AC13" s="22"/>
      <c r="AD13" s="22"/>
      <c r="AE13" s="22"/>
    </row>
    <row r="14" spans="1:31" ht="15.75">
      <c r="A14" s="15">
        <v>10</v>
      </c>
      <c r="B14" s="18">
        <v>11</v>
      </c>
      <c r="C14" s="22" t="s">
        <v>71</v>
      </c>
      <c r="D14" s="23">
        <v>7</v>
      </c>
      <c r="E14" s="23">
        <v>3</v>
      </c>
      <c r="F14" s="23"/>
      <c r="G14" s="15">
        <v>321</v>
      </c>
      <c r="H14" s="22">
        <v>180</v>
      </c>
      <c r="I14" s="22" t="s">
        <v>72</v>
      </c>
      <c r="J14" s="22" t="s">
        <v>73</v>
      </c>
      <c r="K14" s="22" t="s">
        <v>55</v>
      </c>
      <c r="L14" s="22">
        <v>270</v>
      </c>
      <c r="M14" s="23">
        <v>11.9</v>
      </c>
      <c r="N14" s="22" t="s">
        <v>74</v>
      </c>
      <c r="O14" s="23">
        <v>7</v>
      </c>
      <c r="P14" s="23">
        <v>7.6</v>
      </c>
      <c r="Q14" s="23">
        <v>8.5</v>
      </c>
      <c r="R14" s="24">
        <f t="shared" si="0"/>
        <v>0</v>
      </c>
      <c r="S14" s="24">
        <v>0</v>
      </c>
      <c r="T14" s="24">
        <v>0</v>
      </c>
      <c r="U14" s="22" t="s">
        <v>51</v>
      </c>
      <c r="V14" s="22" t="s">
        <v>65</v>
      </c>
      <c r="W14" s="22" t="s">
        <v>45</v>
      </c>
      <c r="X14" s="23"/>
      <c r="Y14" s="22"/>
      <c r="Z14" s="22">
        <v>5</v>
      </c>
      <c r="AA14" s="22">
        <v>30</v>
      </c>
      <c r="AB14" s="22">
        <v>60</v>
      </c>
      <c r="AC14" s="22">
        <v>5</v>
      </c>
      <c r="AD14" s="22"/>
      <c r="AE14" s="25" t="s">
        <v>59</v>
      </c>
    </row>
    <row r="15" spans="1:31" ht="15.75">
      <c r="A15" s="15">
        <v>10</v>
      </c>
      <c r="B15" s="18">
        <v>12</v>
      </c>
      <c r="C15" s="22" t="s">
        <v>75</v>
      </c>
      <c r="D15" s="23">
        <v>5.9</v>
      </c>
      <c r="E15" s="23">
        <v>3.3</v>
      </c>
      <c r="F15" s="23"/>
      <c r="G15" s="15">
        <v>445</v>
      </c>
      <c r="H15" s="22">
        <v>66</v>
      </c>
      <c r="I15" s="22">
        <v>0</v>
      </c>
      <c r="J15" s="22">
        <v>0</v>
      </c>
      <c r="K15" s="22">
        <v>1</v>
      </c>
      <c r="L15" s="22"/>
      <c r="M15" s="23"/>
      <c r="N15" s="22"/>
      <c r="O15" s="23"/>
      <c r="P15" s="23"/>
      <c r="Q15" s="23"/>
      <c r="R15" s="24">
        <f t="shared" si="0"/>
        <v>0</v>
      </c>
      <c r="S15" s="24">
        <v>0</v>
      </c>
      <c r="T15" s="24">
        <v>0</v>
      </c>
      <c r="U15" s="22" t="s">
        <v>51</v>
      </c>
      <c r="V15" s="22" t="s">
        <v>65</v>
      </c>
      <c r="W15" s="22" t="s">
        <v>45</v>
      </c>
      <c r="X15" s="23"/>
      <c r="Y15" s="22"/>
      <c r="Z15" s="22">
        <v>5</v>
      </c>
      <c r="AA15" s="22">
        <v>20</v>
      </c>
      <c r="AB15" s="22">
        <v>70</v>
      </c>
      <c r="AC15" s="22">
        <v>5</v>
      </c>
      <c r="AD15" s="22"/>
      <c r="AE15" s="25"/>
    </row>
    <row r="16" spans="1:31" ht="15.75">
      <c r="A16" s="15">
        <v>10</v>
      </c>
      <c r="B16" s="18">
        <v>13</v>
      </c>
      <c r="C16" s="22" t="s">
        <v>76</v>
      </c>
      <c r="D16" s="23">
        <v>7</v>
      </c>
      <c r="E16" s="23">
        <v>4.2</v>
      </c>
      <c r="F16" s="23"/>
      <c r="G16" s="15">
        <v>848</v>
      </c>
      <c r="H16" s="22">
        <v>180</v>
      </c>
      <c r="I16" s="22">
        <v>0</v>
      </c>
      <c r="J16" s="22">
        <v>0</v>
      </c>
      <c r="K16" s="22">
        <v>2</v>
      </c>
      <c r="L16" s="22"/>
      <c r="M16" s="23"/>
      <c r="N16" s="22"/>
      <c r="O16" s="23"/>
      <c r="P16" s="23"/>
      <c r="Q16" s="23"/>
      <c r="R16" s="24">
        <f t="shared" si="0"/>
        <v>0</v>
      </c>
      <c r="S16" s="24">
        <v>0</v>
      </c>
      <c r="T16" s="24">
        <v>0</v>
      </c>
      <c r="U16" s="22" t="s">
        <v>51</v>
      </c>
      <c r="V16" s="22" t="s">
        <v>65</v>
      </c>
      <c r="W16" s="22" t="s">
        <v>45</v>
      </c>
      <c r="X16" s="23">
        <v>14</v>
      </c>
      <c r="Y16" s="22">
        <v>1115</v>
      </c>
      <c r="Z16" s="22">
        <v>5</v>
      </c>
      <c r="AA16" s="22">
        <v>30</v>
      </c>
      <c r="AB16" s="22">
        <v>60</v>
      </c>
      <c r="AC16" s="22">
        <v>5</v>
      </c>
      <c r="AD16" s="22"/>
      <c r="AE16" s="25"/>
    </row>
    <row r="17" spans="1:31" ht="15.75">
      <c r="A17" s="15">
        <v>10</v>
      </c>
      <c r="B17" s="18">
        <v>14</v>
      </c>
      <c r="C17" s="22" t="s">
        <v>77</v>
      </c>
      <c r="D17" s="23" t="s">
        <v>78</v>
      </c>
      <c r="E17" s="22"/>
      <c r="F17" s="23">
        <v>4</v>
      </c>
      <c r="G17" s="15">
        <v>1623</v>
      </c>
      <c r="H17" s="22">
        <v>177</v>
      </c>
      <c r="I17" s="22">
        <v>3</v>
      </c>
      <c r="J17" s="22">
        <v>13</v>
      </c>
      <c r="K17" s="22">
        <v>12</v>
      </c>
      <c r="L17" s="22"/>
      <c r="M17" s="23"/>
      <c r="N17" s="22"/>
      <c r="O17" s="23"/>
      <c r="P17" s="23"/>
      <c r="Q17" s="23"/>
      <c r="R17" s="24">
        <f t="shared" si="0"/>
        <v>405.75</v>
      </c>
      <c r="S17" s="24">
        <f>G17*0.25</f>
        <v>405.75</v>
      </c>
      <c r="T17" s="24">
        <v>0</v>
      </c>
      <c r="U17" s="22" t="s">
        <v>51</v>
      </c>
      <c r="V17" s="22" t="s">
        <v>40</v>
      </c>
      <c r="W17" s="22" t="s">
        <v>45</v>
      </c>
      <c r="X17" s="23"/>
      <c r="Y17" s="22"/>
      <c r="Z17" s="22"/>
      <c r="AA17" s="22"/>
      <c r="AB17" s="22"/>
      <c r="AC17" s="22"/>
      <c r="AD17" s="22"/>
      <c r="AE17" s="25"/>
    </row>
    <row r="18" spans="1:31" ht="15.75">
      <c r="A18" s="15">
        <v>10</v>
      </c>
      <c r="B18" s="18">
        <v>15</v>
      </c>
      <c r="C18" s="22" t="s">
        <v>79</v>
      </c>
      <c r="D18" s="23"/>
      <c r="E18" s="23"/>
      <c r="F18" s="23"/>
      <c r="G18" s="15">
        <v>800</v>
      </c>
      <c r="H18" s="22">
        <v>18</v>
      </c>
      <c r="I18" s="22">
        <v>1</v>
      </c>
      <c r="J18" s="22">
        <v>2</v>
      </c>
      <c r="K18" s="22">
        <v>4</v>
      </c>
      <c r="L18" s="22"/>
      <c r="M18" s="23"/>
      <c r="N18" s="22"/>
      <c r="O18" s="23"/>
      <c r="P18" s="23"/>
      <c r="Q18" s="23"/>
      <c r="R18" s="24"/>
      <c r="S18" s="24"/>
      <c r="T18" s="24"/>
      <c r="U18" s="22" t="s">
        <v>80</v>
      </c>
      <c r="V18" s="22" t="s">
        <v>58</v>
      </c>
      <c r="W18" s="22" t="s">
        <v>45</v>
      </c>
      <c r="X18" s="23">
        <v>17</v>
      </c>
      <c r="Y18" s="22">
        <v>1130</v>
      </c>
      <c r="Z18" s="22"/>
      <c r="AA18" s="22"/>
      <c r="AB18" s="22"/>
      <c r="AC18" s="22"/>
      <c r="AD18" s="22"/>
      <c r="AE18" s="25"/>
    </row>
    <row r="19" spans="1:31" ht="15.75">
      <c r="A19" s="15">
        <v>10</v>
      </c>
      <c r="B19" s="18">
        <v>16</v>
      </c>
      <c r="C19" s="22" t="s">
        <v>81</v>
      </c>
      <c r="D19" s="23">
        <v>3.5</v>
      </c>
      <c r="E19" s="23">
        <v>2.2999999999999998</v>
      </c>
      <c r="F19" s="23"/>
      <c r="G19" s="15">
        <v>763</v>
      </c>
      <c r="H19" s="22">
        <v>18</v>
      </c>
      <c r="I19" s="22">
        <v>2</v>
      </c>
      <c r="J19" s="22">
        <v>1</v>
      </c>
      <c r="K19" s="22">
        <v>8</v>
      </c>
      <c r="L19" s="22"/>
      <c r="M19" s="23"/>
      <c r="N19" s="22"/>
      <c r="O19" s="23"/>
      <c r="P19" s="23"/>
      <c r="Q19" s="23"/>
      <c r="R19" s="24">
        <f>S19+T19</f>
        <v>0</v>
      </c>
      <c r="S19" s="24">
        <v>0</v>
      </c>
      <c r="T19" s="24">
        <v>0</v>
      </c>
      <c r="U19" s="22" t="s">
        <v>51</v>
      </c>
      <c r="V19" s="22" t="s">
        <v>65</v>
      </c>
      <c r="W19" s="22" t="s">
        <v>45</v>
      </c>
      <c r="X19" s="23"/>
      <c r="Y19" s="22"/>
      <c r="Z19" s="22">
        <v>20</v>
      </c>
      <c r="AA19" s="22">
        <v>50</v>
      </c>
      <c r="AB19" s="22">
        <v>30</v>
      </c>
      <c r="AC19" s="22"/>
      <c r="AD19" s="22"/>
      <c r="AE19" s="25"/>
    </row>
    <row r="20" spans="1:31" ht="15.75">
      <c r="A20" s="15">
        <v>10</v>
      </c>
      <c r="B20" s="18">
        <v>17</v>
      </c>
      <c r="C20" s="22" t="s">
        <v>82</v>
      </c>
      <c r="D20" s="23">
        <v>9.5</v>
      </c>
      <c r="E20" s="23">
        <v>3</v>
      </c>
      <c r="F20" s="23"/>
      <c r="G20" s="15">
        <v>228</v>
      </c>
      <c r="H20" s="22">
        <v>58</v>
      </c>
      <c r="I20" s="22">
        <v>1</v>
      </c>
      <c r="J20" s="22">
        <v>1</v>
      </c>
      <c r="K20" s="22">
        <v>0</v>
      </c>
      <c r="L20" s="22">
        <v>186</v>
      </c>
      <c r="M20" s="23">
        <v>9.6</v>
      </c>
      <c r="N20" s="22" t="s">
        <v>83</v>
      </c>
      <c r="O20" s="23">
        <v>7.3</v>
      </c>
      <c r="P20" s="23">
        <v>5.8</v>
      </c>
      <c r="Q20" s="23">
        <v>6.3</v>
      </c>
      <c r="R20" s="24">
        <f>S20+T20</f>
        <v>114</v>
      </c>
      <c r="S20" s="24">
        <f>G20*0.5</f>
        <v>114</v>
      </c>
      <c r="T20" s="24">
        <v>0</v>
      </c>
      <c r="U20" s="22" t="s">
        <v>51</v>
      </c>
      <c r="V20" s="22" t="s">
        <v>65</v>
      </c>
      <c r="W20" s="22" t="s">
        <v>45</v>
      </c>
      <c r="X20" s="23"/>
      <c r="Y20" s="22"/>
      <c r="Z20" s="22">
        <v>10</v>
      </c>
      <c r="AA20" s="22">
        <v>50</v>
      </c>
      <c r="AB20" s="22">
        <v>40</v>
      </c>
      <c r="AC20" s="22"/>
      <c r="AD20" s="22"/>
      <c r="AE20" s="25"/>
    </row>
    <row r="21" spans="1:31" ht="15.75">
      <c r="A21" s="15">
        <v>10</v>
      </c>
      <c r="B21" s="18">
        <v>18</v>
      </c>
      <c r="C21" s="22" t="s">
        <v>84</v>
      </c>
      <c r="D21" s="23" t="s">
        <v>78</v>
      </c>
      <c r="E21" s="22"/>
      <c r="F21" s="23">
        <v>4.5</v>
      </c>
      <c r="G21" s="15">
        <v>2185</v>
      </c>
      <c r="H21" s="22">
        <v>164</v>
      </c>
      <c r="I21" s="22">
        <v>11</v>
      </c>
      <c r="J21" s="22">
        <v>8</v>
      </c>
      <c r="K21" s="22">
        <v>16</v>
      </c>
      <c r="L21" s="22"/>
      <c r="M21" s="23"/>
      <c r="N21" s="22"/>
      <c r="O21" s="23"/>
      <c r="P21" s="23"/>
      <c r="Q21" s="23"/>
      <c r="R21" s="24">
        <f>S21+T21</f>
        <v>546.25</v>
      </c>
      <c r="S21" s="24">
        <f>G21*0.25</f>
        <v>546.25</v>
      </c>
      <c r="T21" s="24">
        <v>0</v>
      </c>
      <c r="U21" s="22" t="s">
        <v>51</v>
      </c>
      <c r="V21" s="22" t="s">
        <v>65</v>
      </c>
      <c r="W21" s="22" t="s">
        <v>45</v>
      </c>
      <c r="X21" s="23">
        <v>15</v>
      </c>
      <c r="Y21" s="22">
        <v>1330</v>
      </c>
      <c r="Z21" s="22"/>
      <c r="AA21" s="22"/>
      <c r="AB21" s="22"/>
      <c r="AC21" s="22"/>
      <c r="AD21" s="22"/>
      <c r="AE21" s="25"/>
    </row>
    <row r="22" spans="1:31" ht="15.75">
      <c r="A22" s="15">
        <v>10</v>
      </c>
      <c r="B22" s="18">
        <v>19</v>
      </c>
      <c r="C22" s="22" t="s">
        <v>85</v>
      </c>
      <c r="D22" s="23"/>
      <c r="E22" s="23"/>
      <c r="F22" s="23"/>
      <c r="G22" s="15">
        <v>1257</v>
      </c>
      <c r="H22" s="22" t="s">
        <v>86</v>
      </c>
      <c r="I22" s="22">
        <v>1</v>
      </c>
      <c r="J22" s="22">
        <v>0</v>
      </c>
      <c r="K22" s="22">
        <v>3</v>
      </c>
      <c r="L22" s="22"/>
      <c r="M22" s="23"/>
      <c r="N22" s="22"/>
      <c r="O22" s="23"/>
      <c r="P22" s="23"/>
      <c r="Q22" s="23"/>
      <c r="R22" s="24"/>
      <c r="S22" s="24"/>
      <c r="T22" s="24"/>
      <c r="U22" s="22" t="s">
        <v>80</v>
      </c>
      <c r="V22" s="22" t="s">
        <v>65</v>
      </c>
      <c r="W22" s="22" t="s">
        <v>45</v>
      </c>
      <c r="X22" s="23">
        <v>18</v>
      </c>
      <c r="Y22" s="22">
        <v>1350</v>
      </c>
      <c r="Z22" s="22"/>
      <c r="AA22" s="22"/>
      <c r="AB22" s="22"/>
      <c r="AC22" s="22"/>
      <c r="AD22" s="22"/>
      <c r="AE22" s="25"/>
    </row>
    <row r="23" spans="1:31" ht="15.75">
      <c r="A23" s="15">
        <v>10</v>
      </c>
      <c r="B23" s="18">
        <v>20</v>
      </c>
      <c r="C23" s="22" t="s">
        <v>87</v>
      </c>
      <c r="D23" s="23">
        <v>8.5</v>
      </c>
      <c r="E23" s="23">
        <v>3.8</v>
      </c>
      <c r="F23" s="23"/>
      <c r="G23" s="15">
        <v>1761</v>
      </c>
      <c r="H23" s="22">
        <v>160</v>
      </c>
      <c r="I23" s="22">
        <v>6</v>
      </c>
      <c r="J23" s="22">
        <v>7</v>
      </c>
      <c r="K23" s="22">
        <v>16</v>
      </c>
      <c r="L23" s="22"/>
      <c r="M23" s="23"/>
      <c r="N23" s="22"/>
      <c r="O23" s="23"/>
      <c r="P23" s="23"/>
      <c r="Q23" s="23"/>
      <c r="R23" s="24">
        <f>S23+T23</f>
        <v>176.10000000000002</v>
      </c>
      <c r="S23" s="24">
        <f>G23*0.1</f>
        <v>176.10000000000002</v>
      </c>
      <c r="T23" s="24">
        <v>0</v>
      </c>
      <c r="U23" s="22" t="s">
        <v>51</v>
      </c>
      <c r="V23" s="22" t="s">
        <v>40</v>
      </c>
      <c r="W23" s="22" t="s">
        <v>62</v>
      </c>
      <c r="X23" s="23"/>
      <c r="Y23" s="22"/>
      <c r="Z23" s="22">
        <v>10</v>
      </c>
      <c r="AA23" s="22">
        <v>20</v>
      </c>
      <c r="AB23" s="22">
        <v>60</v>
      </c>
      <c r="AC23" s="22">
        <v>10</v>
      </c>
      <c r="AD23" s="22"/>
      <c r="AE23" s="25"/>
    </row>
    <row r="24" spans="1:31" ht="15.75">
      <c r="A24" s="15">
        <v>10</v>
      </c>
      <c r="B24" s="18">
        <v>21</v>
      </c>
      <c r="C24" s="22" t="s">
        <v>88</v>
      </c>
      <c r="D24" s="23">
        <v>6.5</v>
      </c>
      <c r="E24" s="23">
        <v>2.2000000000000002</v>
      </c>
      <c r="F24" s="23"/>
      <c r="G24" s="15">
        <v>410</v>
      </c>
      <c r="H24" s="22">
        <v>250</v>
      </c>
      <c r="I24" s="22">
        <v>1</v>
      </c>
      <c r="J24" s="22">
        <v>2</v>
      </c>
      <c r="K24" s="22">
        <v>3</v>
      </c>
      <c r="L24" s="22">
        <v>270</v>
      </c>
      <c r="M24" s="23">
        <v>6.8</v>
      </c>
      <c r="N24" s="22">
        <v>1120</v>
      </c>
      <c r="O24" s="23">
        <v>3.6</v>
      </c>
      <c r="P24" s="23">
        <v>4.0999999999999996</v>
      </c>
      <c r="Q24" s="23">
        <v>4.8</v>
      </c>
      <c r="R24" s="24">
        <f>S24+T24</f>
        <v>0</v>
      </c>
      <c r="S24" s="24">
        <v>0</v>
      </c>
      <c r="T24" s="24">
        <v>0</v>
      </c>
      <c r="U24" s="22" t="s">
        <v>51</v>
      </c>
      <c r="V24" s="22" t="s">
        <v>40</v>
      </c>
      <c r="W24" s="22" t="s">
        <v>62</v>
      </c>
      <c r="X24" s="23"/>
      <c r="Y24" s="22"/>
      <c r="Z24" s="22">
        <v>10</v>
      </c>
      <c r="AA24" s="22">
        <v>60</v>
      </c>
      <c r="AB24" s="22">
        <v>25</v>
      </c>
      <c r="AC24" s="22">
        <v>5</v>
      </c>
      <c r="AD24" s="22"/>
      <c r="AE24" s="25"/>
    </row>
    <row r="25" spans="1:31" ht="15.75">
      <c r="A25" s="15">
        <v>9</v>
      </c>
      <c r="B25" s="18">
        <v>22</v>
      </c>
      <c r="C25" s="22" t="s">
        <v>89</v>
      </c>
      <c r="D25" s="23">
        <v>7.5</v>
      </c>
      <c r="E25" s="23">
        <v>4.3</v>
      </c>
      <c r="F25" s="23"/>
      <c r="G25" s="15">
        <v>3715</v>
      </c>
      <c r="H25" s="22">
        <v>230</v>
      </c>
      <c r="I25" s="22">
        <v>20</v>
      </c>
      <c r="J25" s="22">
        <v>8</v>
      </c>
      <c r="K25" s="22">
        <v>19</v>
      </c>
      <c r="L25" s="22"/>
      <c r="M25" s="23"/>
      <c r="N25" s="22"/>
      <c r="O25" s="23"/>
      <c r="P25" s="23"/>
      <c r="Q25" s="23"/>
      <c r="R25" s="24">
        <f>S25+T25</f>
        <v>200</v>
      </c>
      <c r="S25" s="24">
        <v>200</v>
      </c>
      <c r="T25" s="24">
        <v>0</v>
      </c>
      <c r="U25" s="22" t="s">
        <v>51</v>
      </c>
      <c r="V25" s="22" t="s">
        <v>40</v>
      </c>
      <c r="W25" s="22" t="s">
        <v>41</v>
      </c>
      <c r="X25" s="23"/>
      <c r="Y25" s="22"/>
      <c r="Z25" s="22">
        <v>15</v>
      </c>
      <c r="AA25" s="22">
        <v>25</v>
      </c>
      <c r="AB25" s="22">
        <v>40</v>
      </c>
      <c r="AC25" s="22">
        <v>20</v>
      </c>
      <c r="AD25" s="22"/>
      <c r="AE25" s="25"/>
    </row>
    <row r="26" spans="1:31" ht="15.75">
      <c r="A26" s="15">
        <v>9</v>
      </c>
      <c r="B26" s="18">
        <v>23</v>
      </c>
      <c r="C26" s="22" t="s">
        <v>90</v>
      </c>
      <c r="D26" s="23" t="s">
        <v>91</v>
      </c>
      <c r="E26" s="23"/>
      <c r="F26" s="23">
        <v>4.8</v>
      </c>
      <c r="G26" s="15">
        <v>820</v>
      </c>
      <c r="H26" s="22">
        <v>246</v>
      </c>
      <c r="I26" s="22">
        <v>13</v>
      </c>
      <c r="J26" s="22">
        <v>8</v>
      </c>
      <c r="K26" s="22">
        <v>10</v>
      </c>
      <c r="L26" s="22"/>
      <c r="M26" s="23"/>
      <c r="N26" s="22"/>
      <c r="O26" s="23"/>
      <c r="P26" s="23"/>
      <c r="Q26" s="23"/>
      <c r="R26" s="24">
        <f>S26+T26</f>
        <v>779</v>
      </c>
      <c r="S26" s="24">
        <v>0</v>
      </c>
      <c r="T26" s="24">
        <f>G26*0.95</f>
        <v>779</v>
      </c>
      <c r="U26" s="22" t="s">
        <v>51</v>
      </c>
      <c r="V26" s="22" t="s">
        <v>40</v>
      </c>
      <c r="W26" s="22" t="s">
        <v>65</v>
      </c>
      <c r="X26" s="23"/>
      <c r="Y26" s="22"/>
      <c r="Z26" s="22"/>
      <c r="AA26" s="22"/>
      <c r="AB26" s="22"/>
      <c r="AC26" s="22"/>
      <c r="AD26" s="22"/>
      <c r="AE26" s="25"/>
    </row>
    <row r="27" spans="1:31" ht="15.75">
      <c r="A27" s="15">
        <v>9</v>
      </c>
      <c r="B27" s="18">
        <v>24</v>
      </c>
      <c r="C27" s="22" t="s">
        <v>92</v>
      </c>
      <c r="D27" s="23" t="s">
        <v>93</v>
      </c>
      <c r="E27" s="23">
        <v>4</v>
      </c>
      <c r="F27" s="23"/>
      <c r="G27" s="15">
        <v>1477</v>
      </c>
      <c r="H27" s="22">
        <v>210</v>
      </c>
      <c r="I27" s="22">
        <v>4</v>
      </c>
      <c r="J27" s="22">
        <v>10</v>
      </c>
      <c r="K27" s="22">
        <v>9</v>
      </c>
      <c r="L27" s="22"/>
      <c r="M27" s="23"/>
      <c r="N27" s="22"/>
      <c r="O27" s="23"/>
      <c r="P27" s="23"/>
      <c r="Q27" s="23"/>
      <c r="R27" s="24">
        <f>S27+T27</f>
        <v>1255.45</v>
      </c>
      <c r="S27" s="24">
        <f>G27*0.85</f>
        <v>1255.45</v>
      </c>
      <c r="T27" s="24">
        <v>0</v>
      </c>
      <c r="U27" s="22" t="s">
        <v>39</v>
      </c>
      <c r="V27" s="22" t="s">
        <v>40</v>
      </c>
      <c r="W27" s="22" t="s">
        <v>45</v>
      </c>
      <c r="X27" s="23"/>
      <c r="Y27" s="22"/>
      <c r="Z27" s="22">
        <v>30</v>
      </c>
      <c r="AA27" s="22">
        <v>30</v>
      </c>
      <c r="AB27" s="22">
        <v>30</v>
      </c>
      <c r="AC27" s="22">
        <v>10</v>
      </c>
      <c r="AD27" s="22"/>
      <c r="AE27" s="25"/>
    </row>
    <row r="28" spans="1:31" ht="15.75">
      <c r="A28" s="15">
        <v>9</v>
      </c>
      <c r="B28" s="18">
        <v>25</v>
      </c>
      <c r="C28" s="22" t="s">
        <v>94</v>
      </c>
      <c r="D28" s="23"/>
      <c r="E28" s="23"/>
      <c r="F28" s="23"/>
      <c r="G28" s="15">
        <v>165</v>
      </c>
      <c r="H28" s="22">
        <v>16</v>
      </c>
      <c r="I28" s="22">
        <v>0</v>
      </c>
      <c r="J28" s="22">
        <v>0</v>
      </c>
      <c r="K28" s="22">
        <v>3</v>
      </c>
      <c r="L28" s="22"/>
      <c r="M28" s="23"/>
      <c r="N28" s="22"/>
      <c r="O28" s="23"/>
      <c r="P28" s="23"/>
      <c r="Q28" s="23"/>
      <c r="R28" s="24"/>
      <c r="S28" s="24"/>
      <c r="T28" s="24"/>
      <c r="U28" s="22" t="s">
        <v>57</v>
      </c>
      <c r="V28" s="22" t="s">
        <v>58</v>
      </c>
      <c r="W28" s="22" t="s">
        <v>45</v>
      </c>
      <c r="X28" s="23">
        <v>17</v>
      </c>
      <c r="Y28" s="22">
        <v>1540</v>
      </c>
      <c r="Z28" s="22"/>
      <c r="AA28" s="22"/>
      <c r="AB28" s="22"/>
      <c r="AC28" s="22"/>
      <c r="AD28" s="22"/>
      <c r="AE28" s="25" t="s">
        <v>95</v>
      </c>
    </row>
    <row r="29" spans="1:31" ht="15.75">
      <c r="A29" s="15">
        <v>9</v>
      </c>
      <c r="B29" s="18">
        <v>26</v>
      </c>
      <c r="C29" s="22" t="s">
        <v>96</v>
      </c>
      <c r="D29" s="23"/>
      <c r="E29" s="23"/>
      <c r="F29" s="23"/>
      <c r="G29" s="15">
        <v>426</v>
      </c>
      <c r="H29" s="22">
        <v>120</v>
      </c>
      <c r="I29" s="22">
        <v>0</v>
      </c>
      <c r="J29" s="22">
        <v>0</v>
      </c>
      <c r="K29" s="22">
        <v>0</v>
      </c>
      <c r="L29" s="22"/>
      <c r="M29" s="23"/>
      <c r="N29" s="22"/>
      <c r="O29" s="23"/>
      <c r="P29" s="23"/>
      <c r="Q29" s="23"/>
      <c r="R29" s="24"/>
      <c r="S29" s="24"/>
      <c r="T29" s="24"/>
      <c r="U29" s="22" t="s">
        <v>57</v>
      </c>
      <c r="V29" s="22" t="s">
        <v>58</v>
      </c>
      <c r="W29" s="22" t="s">
        <v>45</v>
      </c>
      <c r="X29" s="23">
        <v>16</v>
      </c>
      <c r="Y29" s="22">
        <v>1620</v>
      </c>
      <c r="Z29" s="22"/>
      <c r="AA29" s="22"/>
      <c r="AB29" s="22"/>
      <c r="AC29" s="22"/>
      <c r="AD29" s="22"/>
      <c r="AE29" s="25" t="s">
        <v>95</v>
      </c>
    </row>
    <row r="30" spans="1:31" ht="15.75">
      <c r="A30" s="15">
        <v>9</v>
      </c>
      <c r="B30" s="18">
        <v>27</v>
      </c>
      <c r="C30" s="22" t="s">
        <v>97</v>
      </c>
      <c r="D30" s="23">
        <v>4</v>
      </c>
      <c r="E30" s="23">
        <v>2</v>
      </c>
      <c r="F30" s="23"/>
      <c r="G30" s="15">
        <v>875</v>
      </c>
      <c r="H30" s="22">
        <v>255</v>
      </c>
      <c r="I30" s="22">
        <v>1</v>
      </c>
      <c r="J30" s="22">
        <v>2</v>
      </c>
      <c r="K30" s="22">
        <v>2</v>
      </c>
      <c r="L30" s="22">
        <v>252</v>
      </c>
      <c r="M30" s="23">
        <v>6.7</v>
      </c>
      <c r="N30" s="22">
        <v>650</v>
      </c>
      <c r="O30" s="23">
        <v>4.8</v>
      </c>
      <c r="P30" s="23">
        <v>5.5</v>
      </c>
      <c r="Q30" s="23">
        <v>6</v>
      </c>
      <c r="R30" s="24">
        <f>S30+T30</f>
        <v>875</v>
      </c>
      <c r="S30" s="24">
        <f>G30</f>
        <v>875</v>
      </c>
      <c r="T30" s="24">
        <v>0</v>
      </c>
      <c r="U30" s="22" t="s">
        <v>39</v>
      </c>
      <c r="V30" s="22" t="s">
        <v>65</v>
      </c>
      <c r="W30" s="22" t="s">
        <v>45</v>
      </c>
      <c r="X30" s="23"/>
      <c r="Y30" s="22"/>
      <c r="Z30" s="22">
        <v>10</v>
      </c>
      <c r="AA30" s="22">
        <v>65</v>
      </c>
      <c r="AB30" s="22">
        <v>25</v>
      </c>
      <c r="AC30" s="22">
        <v>0</v>
      </c>
      <c r="AD30" s="22"/>
      <c r="AE30" s="25"/>
    </row>
    <row r="31" spans="1:31" ht="15.75">
      <c r="A31" s="15">
        <v>9</v>
      </c>
      <c r="B31" s="18">
        <v>28</v>
      </c>
      <c r="C31" s="22" t="s">
        <v>98</v>
      </c>
      <c r="D31" s="23" t="s">
        <v>91</v>
      </c>
      <c r="E31" s="23"/>
      <c r="F31" s="23">
        <v>5.5</v>
      </c>
      <c r="G31" s="15">
        <v>1904</v>
      </c>
      <c r="H31" s="22">
        <v>198</v>
      </c>
      <c r="I31" s="22">
        <v>9</v>
      </c>
      <c r="J31" s="22">
        <v>3</v>
      </c>
      <c r="K31" s="22">
        <v>3</v>
      </c>
      <c r="L31" s="22"/>
      <c r="M31" s="23"/>
      <c r="N31" s="22"/>
      <c r="O31" s="23"/>
      <c r="P31" s="23"/>
      <c r="Q31" s="23"/>
      <c r="R31" s="24">
        <f>S31+T31</f>
        <v>1904</v>
      </c>
      <c r="S31" s="24">
        <v>0</v>
      </c>
      <c r="T31" s="24">
        <f>G31</f>
        <v>1904</v>
      </c>
      <c r="U31" s="22" t="s">
        <v>51</v>
      </c>
      <c r="V31" s="22" t="s">
        <v>40</v>
      </c>
      <c r="W31" s="22" t="s">
        <v>45</v>
      </c>
      <c r="X31" s="23">
        <v>13</v>
      </c>
      <c r="Y31" s="22">
        <v>945</v>
      </c>
      <c r="Z31" s="22"/>
      <c r="AA31" s="22"/>
      <c r="AB31" s="22"/>
      <c r="AC31" s="22"/>
      <c r="AD31" s="22"/>
      <c r="AE31" s="25"/>
    </row>
    <row r="32" spans="1:31" ht="15.75">
      <c r="A32" s="15">
        <v>9</v>
      </c>
      <c r="B32" s="18">
        <v>29</v>
      </c>
      <c r="C32" s="22" t="s">
        <v>99</v>
      </c>
      <c r="D32" s="23">
        <v>1.5</v>
      </c>
      <c r="E32" s="23">
        <v>0.9</v>
      </c>
      <c r="F32" s="23"/>
      <c r="G32" s="15">
        <v>899</v>
      </c>
      <c r="H32" s="22">
        <v>132</v>
      </c>
      <c r="I32" s="22">
        <v>1</v>
      </c>
      <c r="J32" s="22">
        <v>1</v>
      </c>
      <c r="K32" s="22">
        <v>3</v>
      </c>
      <c r="L32" s="22">
        <v>312</v>
      </c>
      <c r="M32" s="23">
        <v>7.6</v>
      </c>
      <c r="N32" s="22" t="s">
        <v>50</v>
      </c>
      <c r="O32" s="23">
        <v>6.8</v>
      </c>
      <c r="P32" s="23">
        <v>6.2</v>
      </c>
      <c r="Q32" s="23">
        <v>6.8</v>
      </c>
      <c r="R32" s="24">
        <f>S32+T32</f>
        <v>89.9</v>
      </c>
      <c r="S32" s="24">
        <v>0</v>
      </c>
      <c r="T32" s="24">
        <f>G32*0.1</f>
        <v>89.9</v>
      </c>
      <c r="U32" s="22" t="s">
        <v>51</v>
      </c>
      <c r="V32" s="22" t="s">
        <v>40</v>
      </c>
      <c r="W32" s="22" t="s">
        <v>45</v>
      </c>
      <c r="X32" s="23"/>
      <c r="Y32" s="22"/>
      <c r="Z32" s="22">
        <v>20</v>
      </c>
      <c r="AA32" s="22">
        <v>50</v>
      </c>
      <c r="AB32" s="22">
        <v>30</v>
      </c>
      <c r="AC32" s="22"/>
      <c r="AD32" s="22"/>
      <c r="AE32" s="25"/>
    </row>
    <row r="33" spans="1:31" ht="15.75">
      <c r="A33" s="15">
        <v>9</v>
      </c>
      <c r="B33" s="18">
        <v>29.5</v>
      </c>
      <c r="C33" s="22" t="s">
        <v>100</v>
      </c>
      <c r="D33" s="23">
        <v>4</v>
      </c>
      <c r="E33" s="23">
        <v>2</v>
      </c>
      <c r="F33" s="23"/>
      <c r="G33" s="15">
        <v>961</v>
      </c>
      <c r="H33" s="22">
        <v>110</v>
      </c>
      <c r="I33" s="22">
        <v>3</v>
      </c>
      <c r="J33" s="22">
        <v>3</v>
      </c>
      <c r="K33" s="22">
        <v>1</v>
      </c>
      <c r="L33" s="22"/>
      <c r="M33" s="23"/>
      <c r="N33" s="22"/>
      <c r="O33" s="23"/>
      <c r="P33" s="23"/>
      <c r="Q33" s="23"/>
      <c r="R33" s="24">
        <f>S33+T33</f>
        <v>384.40000000000003</v>
      </c>
      <c r="S33" s="24">
        <f>G33*0.4</f>
        <v>384.40000000000003</v>
      </c>
      <c r="T33" s="24">
        <v>0</v>
      </c>
      <c r="U33" s="22" t="s">
        <v>39</v>
      </c>
      <c r="V33" s="22" t="s">
        <v>40</v>
      </c>
      <c r="W33" s="22" t="s">
        <v>45</v>
      </c>
      <c r="X33" s="23"/>
      <c r="Y33" s="22"/>
      <c r="Z33" s="22">
        <v>40</v>
      </c>
      <c r="AA33" s="22">
        <v>55</v>
      </c>
      <c r="AB33" s="22">
        <v>5</v>
      </c>
      <c r="AC33" s="22">
        <v>0</v>
      </c>
      <c r="AD33" s="22"/>
      <c r="AE33" s="25"/>
    </row>
    <row r="34" spans="1:31" ht="15.75">
      <c r="A34" s="15">
        <v>9</v>
      </c>
      <c r="B34" s="18">
        <v>30</v>
      </c>
      <c r="C34" s="22" t="s">
        <v>101</v>
      </c>
      <c r="D34" s="23"/>
      <c r="E34" s="23"/>
      <c r="F34" s="23"/>
      <c r="G34" s="15">
        <v>61</v>
      </c>
      <c r="H34" s="22">
        <v>2</v>
      </c>
      <c r="I34" s="22">
        <v>1</v>
      </c>
      <c r="J34" s="22">
        <v>1</v>
      </c>
      <c r="K34" s="22">
        <v>1</v>
      </c>
      <c r="L34" s="22"/>
      <c r="M34" s="23"/>
      <c r="N34" s="22"/>
      <c r="O34" s="23"/>
      <c r="P34" s="23"/>
      <c r="Q34" s="23"/>
      <c r="R34" s="24"/>
      <c r="S34" s="24"/>
      <c r="T34" s="24"/>
      <c r="U34" s="22" t="s">
        <v>57</v>
      </c>
      <c r="V34" s="22" t="s">
        <v>45</v>
      </c>
      <c r="W34" s="22" t="s">
        <v>102</v>
      </c>
      <c r="X34" s="23">
        <v>13</v>
      </c>
      <c r="Y34" s="22">
        <v>945</v>
      </c>
      <c r="Z34" s="22"/>
      <c r="AA34" s="22"/>
      <c r="AB34" s="22"/>
      <c r="AC34" s="22"/>
      <c r="AD34" s="22"/>
      <c r="AE34" s="25"/>
    </row>
    <row r="35" spans="1:31" ht="15.75">
      <c r="A35" s="15">
        <v>9</v>
      </c>
      <c r="B35" s="18">
        <v>31</v>
      </c>
      <c r="C35" s="22" t="s">
        <v>103</v>
      </c>
      <c r="D35" s="23" t="s">
        <v>91</v>
      </c>
      <c r="E35" s="23"/>
      <c r="F35" s="23">
        <v>4.8</v>
      </c>
      <c r="G35" s="15">
        <v>1358</v>
      </c>
      <c r="H35" s="22">
        <v>200</v>
      </c>
      <c r="I35" s="22">
        <v>6</v>
      </c>
      <c r="J35" s="22">
        <v>9</v>
      </c>
      <c r="K35" s="22">
        <v>9</v>
      </c>
      <c r="L35" s="26"/>
      <c r="M35" s="27"/>
      <c r="N35" s="26"/>
      <c r="O35" s="27"/>
      <c r="P35" s="27"/>
      <c r="Q35" s="27"/>
      <c r="R35" s="24">
        <f t="shared" ref="R35:R44" si="1">S35+T35</f>
        <v>15</v>
      </c>
      <c r="S35" s="24">
        <v>15</v>
      </c>
      <c r="T35" s="24">
        <v>0</v>
      </c>
      <c r="U35" s="22" t="s">
        <v>51</v>
      </c>
      <c r="V35" s="22" t="s">
        <v>40</v>
      </c>
      <c r="W35" s="22" t="s">
        <v>41</v>
      </c>
      <c r="X35" s="23"/>
      <c r="Y35" s="22"/>
      <c r="Z35" s="22"/>
      <c r="AA35" s="22"/>
      <c r="AB35" s="22"/>
      <c r="AC35" s="22"/>
      <c r="AD35" s="22"/>
      <c r="AE35" s="25"/>
    </row>
    <row r="36" spans="1:31" ht="15.75">
      <c r="A36" s="15">
        <v>8</v>
      </c>
      <c r="B36" s="18">
        <v>32</v>
      </c>
      <c r="C36" s="22" t="s">
        <v>104</v>
      </c>
      <c r="D36" s="23">
        <v>7.5</v>
      </c>
      <c r="E36" s="23">
        <v>3</v>
      </c>
      <c r="F36" s="23"/>
      <c r="G36" s="15">
        <v>405</v>
      </c>
      <c r="H36" s="22">
        <v>216</v>
      </c>
      <c r="I36" s="22">
        <v>0</v>
      </c>
      <c r="J36" s="22">
        <v>3</v>
      </c>
      <c r="K36" s="22">
        <v>4</v>
      </c>
      <c r="L36" s="26" t="s">
        <v>105</v>
      </c>
      <c r="M36" s="27"/>
      <c r="N36" s="26"/>
      <c r="O36" s="27"/>
      <c r="P36" s="27"/>
      <c r="Q36" s="27"/>
      <c r="R36" s="24">
        <f t="shared" si="1"/>
        <v>40.5</v>
      </c>
      <c r="S36" s="24">
        <f>G36*0.1</f>
        <v>40.5</v>
      </c>
      <c r="T36" s="24">
        <v>0</v>
      </c>
      <c r="U36" s="22" t="s">
        <v>39</v>
      </c>
      <c r="V36" s="22" t="s">
        <v>40</v>
      </c>
      <c r="W36" s="22" t="s">
        <v>45</v>
      </c>
      <c r="X36" s="23"/>
      <c r="Y36" s="22"/>
      <c r="Z36" s="22">
        <v>20</v>
      </c>
      <c r="AA36" s="22">
        <v>30</v>
      </c>
      <c r="AB36" s="22">
        <v>50</v>
      </c>
      <c r="AC36" s="22"/>
      <c r="AD36" s="22"/>
      <c r="AE36" s="25"/>
    </row>
    <row r="37" spans="1:31" ht="15.75">
      <c r="A37" s="15">
        <v>8</v>
      </c>
      <c r="B37" s="18">
        <v>33</v>
      </c>
      <c r="C37" s="22" t="s">
        <v>106</v>
      </c>
      <c r="D37" s="23" t="s">
        <v>67</v>
      </c>
      <c r="E37" s="23"/>
      <c r="F37" s="23">
        <v>3.5</v>
      </c>
      <c r="G37" s="15">
        <v>1316</v>
      </c>
      <c r="H37" s="22">
        <v>192</v>
      </c>
      <c r="I37" s="22">
        <v>3</v>
      </c>
      <c r="J37" s="22">
        <v>5</v>
      </c>
      <c r="K37" s="22">
        <v>4</v>
      </c>
      <c r="L37" s="26"/>
      <c r="M37" s="27"/>
      <c r="N37" s="26"/>
      <c r="O37" s="27"/>
      <c r="P37" s="27"/>
      <c r="Q37" s="27"/>
      <c r="R37" s="24">
        <f t="shared" si="1"/>
        <v>394.79999999999995</v>
      </c>
      <c r="S37" s="24">
        <f>G37*0.1</f>
        <v>131.6</v>
      </c>
      <c r="T37" s="24">
        <f>G37*0.2</f>
        <v>263.2</v>
      </c>
      <c r="U37" s="22" t="s">
        <v>39</v>
      </c>
      <c r="V37" s="22" t="s">
        <v>45</v>
      </c>
      <c r="W37" s="22" t="s">
        <v>102</v>
      </c>
      <c r="X37" s="23"/>
      <c r="Y37" s="22"/>
      <c r="Z37" s="22"/>
      <c r="AA37" s="22"/>
      <c r="AB37" s="22"/>
      <c r="AC37" s="22"/>
      <c r="AD37" s="22"/>
      <c r="AE37" s="25"/>
    </row>
    <row r="38" spans="1:31" ht="15.75">
      <c r="A38" s="15">
        <v>8</v>
      </c>
      <c r="B38" s="18">
        <v>33.5</v>
      </c>
      <c r="C38" s="22" t="s">
        <v>107</v>
      </c>
      <c r="D38" s="23">
        <v>2.2000000000000002</v>
      </c>
      <c r="E38" s="23">
        <v>1</v>
      </c>
      <c r="F38" s="23"/>
      <c r="G38" s="15">
        <v>963</v>
      </c>
      <c r="H38" s="22">
        <v>14</v>
      </c>
      <c r="I38" s="22">
        <v>2</v>
      </c>
      <c r="J38" s="22">
        <v>3</v>
      </c>
      <c r="K38" s="22">
        <v>3</v>
      </c>
      <c r="L38" s="26"/>
      <c r="M38" s="27"/>
      <c r="N38" s="26"/>
      <c r="O38" s="27"/>
      <c r="P38" s="27"/>
      <c r="Q38" s="27"/>
      <c r="R38" s="24">
        <f t="shared" si="1"/>
        <v>0</v>
      </c>
      <c r="S38" s="24">
        <v>0</v>
      </c>
      <c r="T38" s="24">
        <v>0</v>
      </c>
      <c r="U38" s="22"/>
      <c r="V38" s="22"/>
      <c r="W38" s="22"/>
      <c r="X38" s="23">
        <v>17</v>
      </c>
      <c r="Y38" s="22">
        <v>1100</v>
      </c>
      <c r="Z38" s="22"/>
      <c r="AA38" s="22"/>
      <c r="AB38" s="22"/>
      <c r="AC38" s="22"/>
      <c r="AD38" s="22"/>
      <c r="AE38" s="25" t="s">
        <v>108</v>
      </c>
    </row>
    <row r="39" spans="1:31" ht="15.75">
      <c r="A39" s="15">
        <v>8</v>
      </c>
      <c r="B39" s="18">
        <v>34</v>
      </c>
      <c r="C39" s="22" t="s">
        <v>109</v>
      </c>
      <c r="D39" s="23">
        <v>3.5</v>
      </c>
      <c r="E39" s="23">
        <v>2.1</v>
      </c>
      <c r="F39" s="23"/>
      <c r="G39" s="15">
        <v>688</v>
      </c>
      <c r="H39" s="22">
        <v>285</v>
      </c>
      <c r="I39" s="22">
        <v>3</v>
      </c>
      <c r="J39" s="22">
        <v>0</v>
      </c>
      <c r="K39" s="22">
        <v>5</v>
      </c>
      <c r="L39" s="26" t="s">
        <v>110</v>
      </c>
      <c r="M39" s="27"/>
      <c r="N39" s="26"/>
      <c r="O39" s="27"/>
      <c r="P39" s="27"/>
      <c r="Q39" s="27"/>
      <c r="R39" s="24">
        <f t="shared" si="1"/>
        <v>0</v>
      </c>
      <c r="S39" s="24">
        <v>0</v>
      </c>
      <c r="T39" s="24">
        <v>0</v>
      </c>
      <c r="U39" s="22" t="s">
        <v>39</v>
      </c>
      <c r="V39" s="22" t="s">
        <v>40</v>
      </c>
      <c r="W39" s="22" t="s">
        <v>41</v>
      </c>
      <c r="X39" s="23"/>
      <c r="Y39" s="22"/>
      <c r="Z39" s="22">
        <v>20</v>
      </c>
      <c r="AA39" s="22">
        <v>30</v>
      </c>
      <c r="AB39" s="22">
        <v>50</v>
      </c>
      <c r="AC39" s="22"/>
      <c r="AD39" s="22"/>
      <c r="AE39" s="25"/>
    </row>
    <row r="40" spans="1:31" ht="15.75">
      <c r="A40" s="15">
        <v>8</v>
      </c>
      <c r="B40" s="18">
        <v>34.5</v>
      </c>
      <c r="C40" s="22" t="s">
        <v>111</v>
      </c>
      <c r="D40" s="23">
        <v>9</v>
      </c>
      <c r="E40" s="23">
        <v>3</v>
      </c>
      <c r="F40" s="23"/>
      <c r="G40" s="15">
        <v>476</v>
      </c>
      <c r="H40" s="22">
        <v>120</v>
      </c>
      <c r="I40" s="22">
        <v>2</v>
      </c>
      <c r="J40" s="22">
        <v>0</v>
      </c>
      <c r="K40" s="22">
        <v>5</v>
      </c>
      <c r="L40" s="26"/>
      <c r="M40" s="27"/>
      <c r="N40" s="26"/>
      <c r="O40" s="27"/>
      <c r="P40" s="27"/>
      <c r="Q40" s="27"/>
      <c r="R40" s="24">
        <f t="shared" si="1"/>
        <v>0</v>
      </c>
      <c r="S40" s="24">
        <v>0</v>
      </c>
      <c r="T40" s="24">
        <v>0</v>
      </c>
      <c r="U40" s="22" t="s">
        <v>51</v>
      </c>
      <c r="V40" s="22" t="s">
        <v>40</v>
      </c>
      <c r="W40" s="22" t="s">
        <v>41</v>
      </c>
      <c r="X40" s="23"/>
      <c r="Y40" s="22"/>
      <c r="Z40" s="22">
        <v>30</v>
      </c>
      <c r="AA40" s="22">
        <v>50</v>
      </c>
      <c r="AB40" s="22">
        <v>20</v>
      </c>
      <c r="AC40" s="22">
        <v>0</v>
      </c>
      <c r="AD40" s="22"/>
      <c r="AE40" s="25"/>
    </row>
    <row r="41" spans="1:31" ht="15.75">
      <c r="A41" s="15">
        <v>8</v>
      </c>
      <c r="B41" s="18">
        <v>35</v>
      </c>
      <c r="C41" s="22" t="s">
        <v>112</v>
      </c>
      <c r="D41" s="23" t="s">
        <v>78</v>
      </c>
      <c r="E41" s="23"/>
      <c r="F41" s="23">
        <v>3.5</v>
      </c>
      <c r="G41" s="15">
        <v>1560</v>
      </c>
      <c r="H41" s="22">
        <v>196</v>
      </c>
      <c r="I41" s="22">
        <v>8</v>
      </c>
      <c r="J41" s="22">
        <v>2</v>
      </c>
      <c r="K41" s="22">
        <v>7</v>
      </c>
      <c r="L41" s="26"/>
      <c r="M41" s="27"/>
      <c r="N41" s="26"/>
      <c r="O41" s="27"/>
      <c r="P41" s="27"/>
      <c r="Q41" s="27"/>
      <c r="R41" s="24">
        <f t="shared" si="1"/>
        <v>0</v>
      </c>
      <c r="S41" s="24">
        <v>0</v>
      </c>
      <c r="T41" s="24">
        <v>0</v>
      </c>
      <c r="U41" s="22" t="s">
        <v>39</v>
      </c>
      <c r="V41" s="22" t="s">
        <v>40</v>
      </c>
      <c r="W41" s="22" t="s">
        <v>41</v>
      </c>
      <c r="X41" s="23"/>
      <c r="Y41" s="22"/>
      <c r="Z41" s="22"/>
      <c r="AA41" s="22"/>
      <c r="AB41" s="22"/>
      <c r="AC41" s="22"/>
      <c r="AD41" s="22"/>
      <c r="AE41" s="25"/>
    </row>
    <row r="42" spans="1:31" ht="15.75">
      <c r="A42" s="15">
        <v>8</v>
      </c>
      <c r="B42" s="18">
        <v>36</v>
      </c>
      <c r="C42" s="22" t="s">
        <v>113</v>
      </c>
      <c r="D42" s="23">
        <v>3.5</v>
      </c>
      <c r="E42" s="23">
        <v>2</v>
      </c>
      <c r="F42" s="23"/>
      <c r="G42" s="15">
        <v>486</v>
      </c>
      <c r="H42" s="22">
        <v>180</v>
      </c>
      <c r="I42" s="22">
        <v>2</v>
      </c>
      <c r="J42" s="22">
        <v>2</v>
      </c>
      <c r="K42" s="22">
        <v>4</v>
      </c>
      <c r="L42" s="22">
        <v>300</v>
      </c>
      <c r="M42" s="23">
        <v>6.1</v>
      </c>
      <c r="N42" s="22">
        <v>605</v>
      </c>
      <c r="O42" s="23">
        <v>4.8</v>
      </c>
      <c r="P42" s="23">
        <v>5.3</v>
      </c>
      <c r="Q42" s="23">
        <v>5.3</v>
      </c>
      <c r="R42" s="24">
        <f t="shared" si="1"/>
        <v>496</v>
      </c>
      <c r="S42" s="24">
        <v>10</v>
      </c>
      <c r="T42" s="24">
        <f>G42</f>
        <v>486</v>
      </c>
      <c r="U42" s="22" t="s">
        <v>39</v>
      </c>
      <c r="V42" s="22" t="s">
        <v>40</v>
      </c>
      <c r="W42" s="22" t="s">
        <v>45</v>
      </c>
      <c r="X42" s="23"/>
      <c r="Y42" s="22"/>
      <c r="Z42" s="22">
        <v>20</v>
      </c>
      <c r="AA42" s="22">
        <v>40</v>
      </c>
      <c r="AB42" s="22">
        <v>40</v>
      </c>
      <c r="AC42" s="22"/>
      <c r="AD42" s="22"/>
      <c r="AE42" s="25"/>
    </row>
    <row r="43" spans="1:31" ht="15.75">
      <c r="A43" s="15">
        <v>8</v>
      </c>
      <c r="B43" s="18">
        <v>37</v>
      </c>
      <c r="C43" s="22" t="s">
        <v>114</v>
      </c>
      <c r="D43" s="23">
        <v>4.5</v>
      </c>
      <c r="E43" s="23">
        <v>3</v>
      </c>
      <c r="F43" s="23"/>
      <c r="G43" s="15">
        <v>419</v>
      </c>
      <c r="H43" s="22">
        <v>98</v>
      </c>
      <c r="I43" s="22">
        <v>0</v>
      </c>
      <c r="J43" s="22">
        <v>1</v>
      </c>
      <c r="K43" s="22">
        <v>0</v>
      </c>
      <c r="L43" s="26"/>
      <c r="M43" s="27"/>
      <c r="N43" s="26"/>
      <c r="O43" s="27"/>
      <c r="P43" s="27"/>
      <c r="Q43" s="27"/>
      <c r="R43" s="24">
        <f t="shared" si="1"/>
        <v>0</v>
      </c>
      <c r="S43" s="24">
        <v>0</v>
      </c>
      <c r="T43" s="24">
        <v>0</v>
      </c>
      <c r="U43" s="22" t="s">
        <v>51</v>
      </c>
      <c r="V43" s="22" t="s">
        <v>40</v>
      </c>
      <c r="W43" s="22" t="s">
        <v>45</v>
      </c>
      <c r="X43" s="23"/>
      <c r="Y43" s="22"/>
      <c r="Z43" s="22">
        <v>15</v>
      </c>
      <c r="AA43" s="22">
        <v>35</v>
      </c>
      <c r="AB43" s="22">
        <v>45</v>
      </c>
      <c r="AC43" s="22">
        <v>5</v>
      </c>
      <c r="AD43" s="22"/>
      <c r="AE43" s="25"/>
    </row>
    <row r="44" spans="1:31" ht="15.75">
      <c r="A44" s="15">
        <v>8</v>
      </c>
      <c r="B44" s="18">
        <v>38</v>
      </c>
      <c r="C44" s="22" t="s">
        <v>115</v>
      </c>
      <c r="D44" s="23">
        <v>6.5</v>
      </c>
      <c r="E44" s="23">
        <v>4.2</v>
      </c>
      <c r="F44" s="23"/>
      <c r="G44" s="15">
        <v>1551</v>
      </c>
      <c r="H44" s="22">
        <v>216</v>
      </c>
      <c r="I44" s="22">
        <v>3</v>
      </c>
      <c r="J44" s="22">
        <v>0</v>
      </c>
      <c r="K44" s="22">
        <v>2</v>
      </c>
      <c r="L44" s="26"/>
      <c r="M44" s="27"/>
      <c r="N44" s="26"/>
      <c r="O44" s="27"/>
      <c r="P44" s="27"/>
      <c r="Q44" s="27"/>
      <c r="R44" s="24">
        <f t="shared" si="1"/>
        <v>0</v>
      </c>
      <c r="S44" s="24">
        <v>0</v>
      </c>
      <c r="T44" s="24">
        <v>0</v>
      </c>
      <c r="U44" s="22" t="s">
        <v>51</v>
      </c>
      <c r="V44" s="22" t="s">
        <v>40</v>
      </c>
      <c r="W44" s="22" t="s">
        <v>45</v>
      </c>
      <c r="X44" s="23"/>
      <c r="Y44" s="22"/>
      <c r="Z44" s="22">
        <v>20</v>
      </c>
      <c r="AA44" s="22">
        <v>30</v>
      </c>
      <c r="AB44" s="22">
        <v>40</v>
      </c>
      <c r="AC44" s="22">
        <v>10</v>
      </c>
      <c r="AD44" s="22"/>
      <c r="AE44" s="25"/>
    </row>
    <row r="45" spans="1:31" ht="15.75">
      <c r="A45" s="15" t="s">
        <v>116</v>
      </c>
      <c r="B45" s="18"/>
      <c r="C45" s="22" t="s">
        <v>117</v>
      </c>
      <c r="D45" s="23">
        <v>5</v>
      </c>
      <c r="E45" s="23">
        <v>2.8</v>
      </c>
      <c r="F45" s="23"/>
      <c r="G45" s="22"/>
      <c r="H45" s="22">
        <v>60</v>
      </c>
      <c r="I45" s="22"/>
      <c r="J45" s="22"/>
      <c r="K45" s="22"/>
      <c r="L45" s="26"/>
      <c r="M45" s="27"/>
      <c r="N45" s="26"/>
      <c r="O45" s="27"/>
      <c r="P45" s="27"/>
      <c r="Q45" s="27"/>
      <c r="R45" s="24"/>
      <c r="S45" s="24"/>
      <c r="T45" s="24"/>
      <c r="U45" s="22"/>
      <c r="V45" s="22"/>
      <c r="W45" s="22"/>
      <c r="X45" s="23">
        <v>12.5</v>
      </c>
      <c r="Y45" s="22">
        <v>1245</v>
      </c>
      <c r="Z45" s="22"/>
      <c r="AA45" s="22"/>
      <c r="AB45" s="22"/>
      <c r="AC45" s="22"/>
      <c r="AD45" s="22"/>
      <c r="AE45" s="25" t="s">
        <v>118</v>
      </c>
    </row>
    <row r="46" spans="1:31" ht="15.75">
      <c r="A46" s="15">
        <v>7</v>
      </c>
      <c r="B46" s="18">
        <v>39</v>
      </c>
      <c r="C46" s="22" t="s">
        <v>119</v>
      </c>
      <c r="D46" s="23">
        <v>6.5</v>
      </c>
      <c r="E46" s="23">
        <v>3.5</v>
      </c>
      <c r="F46" s="23"/>
      <c r="G46" s="15">
        <v>1907</v>
      </c>
      <c r="H46" s="22">
        <v>228</v>
      </c>
      <c r="I46" s="22">
        <v>1</v>
      </c>
      <c r="J46" s="22">
        <v>0</v>
      </c>
      <c r="K46" s="22">
        <v>3</v>
      </c>
      <c r="L46" s="22">
        <v>282</v>
      </c>
      <c r="M46" s="23">
        <v>6.4</v>
      </c>
      <c r="N46" s="22">
        <v>882</v>
      </c>
      <c r="O46" s="23">
        <v>5.5</v>
      </c>
      <c r="P46" s="23">
        <v>5.5</v>
      </c>
      <c r="Q46" s="23">
        <v>5.7</v>
      </c>
      <c r="R46" s="24">
        <f>S46+T46</f>
        <v>0</v>
      </c>
      <c r="S46" s="24">
        <v>0</v>
      </c>
      <c r="T46" s="24">
        <v>0</v>
      </c>
      <c r="U46" s="22" t="s">
        <v>51</v>
      </c>
      <c r="V46" s="22" t="s">
        <v>65</v>
      </c>
      <c r="W46" s="22" t="s">
        <v>45</v>
      </c>
      <c r="X46" s="23"/>
      <c r="Y46" s="22"/>
      <c r="Z46" s="22">
        <v>5</v>
      </c>
      <c r="AA46" s="22">
        <v>25</v>
      </c>
      <c r="AB46" s="22">
        <v>40</v>
      </c>
      <c r="AC46" s="22">
        <v>30</v>
      </c>
      <c r="AD46" s="22"/>
      <c r="AE46" s="25"/>
    </row>
    <row r="47" spans="1:31" ht="15.75">
      <c r="A47" s="15">
        <v>7</v>
      </c>
      <c r="B47" s="18"/>
      <c r="C47" s="22" t="s">
        <v>120</v>
      </c>
      <c r="D47" s="23">
        <v>5</v>
      </c>
      <c r="E47" s="23">
        <v>2.8</v>
      </c>
      <c r="F47" s="23"/>
      <c r="G47" s="22"/>
      <c r="H47" s="22">
        <v>3</v>
      </c>
      <c r="I47" s="22"/>
      <c r="J47" s="22"/>
      <c r="K47" s="22"/>
      <c r="L47" s="22"/>
      <c r="M47" s="23"/>
      <c r="N47" s="22"/>
      <c r="O47" s="23"/>
      <c r="P47" s="23"/>
      <c r="Q47" s="23"/>
      <c r="R47" s="24"/>
      <c r="S47" s="24"/>
      <c r="T47" s="24"/>
      <c r="U47" s="22"/>
      <c r="V47" s="22"/>
      <c r="W47" s="22"/>
      <c r="X47" s="23">
        <v>13.5</v>
      </c>
      <c r="Y47" s="22">
        <v>1310</v>
      </c>
      <c r="Z47" s="22"/>
      <c r="AA47" s="22"/>
      <c r="AB47" s="22"/>
      <c r="AC47" s="22"/>
      <c r="AD47" s="22"/>
      <c r="AE47" s="25" t="s">
        <v>121</v>
      </c>
    </row>
    <row r="48" spans="1:31" ht="15.75">
      <c r="A48" s="15">
        <v>7</v>
      </c>
      <c r="B48" s="18">
        <v>40</v>
      </c>
      <c r="C48" s="22" t="s">
        <v>122</v>
      </c>
      <c r="D48" s="23">
        <v>8</v>
      </c>
      <c r="E48" s="23">
        <v>4.8</v>
      </c>
      <c r="F48" s="23"/>
      <c r="G48" s="15">
        <v>1813</v>
      </c>
      <c r="H48" s="22">
        <v>205</v>
      </c>
      <c r="I48" s="22">
        <v>0</v>
      </c>
      <c r="J48" s="22">
        <v>1</v>
      </c>
      <c r="K48" s="22">
        <v>4</v>
      </c>
      <c r="L48" s="26"/>
      <c r="M48" s="27"/>
      <c r="N48" s="26"/>
      <c r="O48" s="27"/>
      <c r="P48" s="27"/>
      <c r="Q48" s="27"/>
      <c r="R48" s="24">
        <f>S48+T48</f>
        <v>0</v>
      </c>
      <c r="S48" s="24">
        <v>0</v>
      </c>
      <c r="T48" s="24">
        <v>0</v>
      </c>
      <c r="U48" s="22" t="s">
        <v>51</v>
      </c>
      <c r="V48" s="22" t="s">
        <v>43</v>
      </c>
      <c r="W48" s="22" t="s">
        <v>41</v>
      </c>
      <c r="X48" s="23"/>
      <c r="Y48" s="22"/>
      <c r="Z48" s="22">
        <v>20</v>
      </c>
      <c r="AA48" s="22">
        <v>15</v>
      </c>
      <c r="AB48" s="22">
        <v>25</v>
      </c>
      <c r="AC48" s="22">
        <v>40</v>
      </c>
      <c r="AD48" s="22"/>
      <c r="AE48" s="25"/>
    </row>
    <row r="49" spans="1:31" ht="15.75">
      <c r="A49" s="15">
        <v>6</v>
      </c>
      <c r="B49" s="18">
        <v>41</v>
      </c>
      <c r="C49" s="22" t="s">
        <v>123</v>
      </c>
      <c r="D49" s="23">
        <v>7</v>
      </c>
      <c r="E49" s="23">
        <v>3.9</v>
      </c>
      <c r="F49" s="23"/>
      <c r="G49" s="15">
        <v>1029</v>
      </c>
      <c r="H49" s="22">
        <v>260</v>
      </c>
      <c r="I49" s="22">
        <v>3</v>
      </c>
      <c r="J49" s="22">
        <v>0</v>
      </c>
      <c r="K49" s="22">
        <v>3</v>
      </c>
      <c r="L49" s="26" t="s">
        <v>105</v>
      </c>
      <c r="M49" s="27"/>
      <c r="N49" s="26"/>
      <c r="O49" s="27"/>
      <c r="P49" s="27"/>
      <c r="Q49" s="27"/>
      <c r="R49" s="24">
        <f>S49+T49</f>
        <v>0</v>
      </c>
      <c r="S49" s="24">
        <v>0</v>
      </c>
      <c r="T49" s="24">
        <v>0</v>
      </c>
      <c r="U49" s="22" t="s">
        <v>51</v>
      </c>
      <c r="V49" s="22" t="s">
        <v>40</v>
      </c>
      <c r="W49" s="22" t="s">
        <v>65</v>
      </c>
      <c r="X49" s="23">
        <v>17</v>
      </c>
      <c r="Y49" s="22">
        <v>1315</v>
      </c>
      <c r="Z49" s="22">
        <v>10</v>
      </c>
      <c r="AA49" s="22">
        <v>10</v>
      </c>
      <c r="AB49" s="22">
        <v>30</v>
      </c>
      <c r="AC49" s="22">
        <v>50</v>
      </c>
      <c r="AD49" s="22"/>
      <c r="AE49" s="25" t="s">
        <v>108</v>
      </c>
    </row>
    <row r="50" spans="1:31" ht="15.75">
      <c r="A50" s="15">
        <v>6</v>
      </c>
      <c r="B50" s="18">
        <v>42</v>
      </c>
      <c r="C50" s="22" t="s">
        <v>124</v>
      </c>
      <c r="D50" s="23">
        <v>8</v>
      </c>
      <c r="E50" s="23">
        <v>4.3</v>
      </c>
      <c r="F50" s="23"/>
      <c r="G50" s="15">
        <v>1517</v>
      </c>
      <c r="H50" s="22">
        <v>200</v>
      </c>
      <c r="I50" s="22">
        <v>0</v>
      </c>
      <c r="J50" s="22">
        <v>1</v>
      </c>
      <c r="K50" s="22">
        <v>1</v>
      </c>
      <c r="L50" s="26"/>
      <c r="M50" s="27"/>
      <c r="N50" s="26"/>
      <c r="O50" s="27"/>
      <c r="P50" s="27"/>
      <c r="Q50" s="27"/>
      <c r="R50" s="24">
        <f>S50+T50</f>
        <v>100</v>
      </c>
      <c r="S50" s="24">
        <v>0</v>
      </c>
      <c r="T50" s="24">
        <v>100</v>
      </c>
      <c r="U50" s="22" t="s">
        <v>39</v>
      </c>
      <c r="V50" s="22" t="s">
        <v>125</v>
      </c>
      <c r="W50" s="22" t="s">
        <v>41</v>
      </c>
      <c r="X50" s="23"/>
      <c r="Y50" s="22"/>
      <c r="Z50" s="22">
        <v>20</v>
      </c>
      <c r="AA50" s="22">
        <v>10</v>
      </c>
      <c r="AB50" s="22">
        <v>20</v>
      </c>
      <c r="AC50" s="22">
        <v>50</v>
      </c>
      <c r="AD50" s="22"/>
      <c r="AE50" s="25"/>
    </row>
    <row r="51" spans="1:31" ht="15.75">
      <c r="A51" s="15">
        <v>6</v>
      </c>
      <c r="B51" s="18">
        <v>43</v>
      </c>
      <c r="C51" s="22" t="s">
        <v>126</v>
      </c>
      <c r="D51" s="23">
        <v>3.5</v>
      </c>
      <c r="E51" s="23">
        <v>2.5</v>
      </c>
      <c r="F51" s="23"/>
      <c r="G51" s="15">
        <v>771</v>
      </c>
      <c r="H51" s="22">
        <v>270</v>
      </c>
      <c r="I51" s="22">
        <v>0</v>
      </c>
      <c r="J51" s="22">
        <v>0</v>
      </c>
      <c r="K51" s="22">
        <v>0</v>
      </c>
      <c r="L51" s="26" t="s">
        <v>105</v>
      </c>
      <c r="M51" s="27"/>
      <c r="N51" s="26"/>
      <c r="O51" s="27"/>
      <c r="P51" s="27"/>
      <c r="Q51" s="27"/>
      <c r="R51" s="24">
        <f>S51+T51</f>
        <v>0</v>
      </c>
      <c r="S51" s="24">
        <v>0</v>
      </c>
      <c r="T51" s="24">
        <v>0</v>
      </c>
      <c r="U51" s="22" t="s">
        <v>39</v>
      </c>
      <c r="V51" s="22" t="s">
        <v>65</v>
      </c>
      <c r="W51" s="22" t="s">
        <v>41</v>
      </c>
      <c r="X51" s="23"/>
      <c r="Y51" s="22"/>
      <c r="Z51" s="22">
        <v>10</v>
      </c>
      <c r="AA51" s="22">
        <v>15</v>
      </c>
      <c r="AB51" s="22">
        <v>45</v>
      </c>
      <c r="AC51" s="22">
        <v>30</v>
      </c>
      <c r="AD51" s="22"/>
      <c r="AE51" s="25"/>
    </row>
    <row r="52" spans="1:31" ht="15.75">
      <c r="A52" s="15">
        <v>6</v>
      </c>
      <c r="B52" s="18"/>
      <c r="C52" s="22" t="s">
        <v>127</v>
      </c>
      <c r="D52" s="23">
        <v>0.66</v>
      </c>
      <c r="E52" s="23">
        <v>0.3</v>
      </c>
      <c r="F52" s="22"/>
      <c r="G52" s="22"/>
      <c r="H52" s="22">
        <v>9</v>
      </c>
      <c r="I52" s="26"/>
      <c r="J52" s="26"/>
      <c r="K52" s="26"/>
      <c r="L52" s="26"/>
      <c r="M52" s="27"/>
      <c r="N52" s="26"/>
      <c r="O52" s="27"/>
      <c r="P52" s="27"/>
      <c r="Q52" s="27"/>
      <c r="R52" s="24"/>
      <c r="S52" s="24"/>
      <c r="T52" s="24"/>
      <c r="U52" s="22"/>
      <c r="V52" s="26"/>
      <c r="W52" s="22"/>
      <c r="X52" s="23">
        <v>13.5</v>
      </c>
      <c r="Y52" s="22">
        <v>1740</v>
      </c>
      <c r="Z52" s="22"/>
      <c r="AA52" s="22"/>
      <c r="AB52" s="22"/>
      <c r="AC52" s="22"/>
      <c r="AD52" s="22"/>
      <c r="AE52" s="25" t="s">
        <v>128</v>
      </c>
    </row>
    <row r="53" spans="1:31" ht="15.75">
      <c r="A53" s="15">
        <v>6</v>
      </c>
      <c r="B53" s="18">
        <v>44</v>
      </c>
      <c r="C53" s="22" t="s">
        <v>129</v>
      </c>
      <c r="D53" s="23">
        <v>5.5</v>
      </c>
      <c r="E53" s="23">
        <v>3.5</v>
      </c>
      <c r="F53" s="23"/>
      <c r="G53" s="15">
        <v>663</v>
      </c>
      <c r="H53" s="22">
        <v>185</v>
      </c>
      <c r="I53" s="22">
        <v>0</v>
      </c>
      <c r="J53" s="22">
        <v>1</v>
      </c>
      <c r="K53" s="22">
        <v>4</v>
      </c>
      <c r="L53" s="26"/>
      <c r="M53" s="27"/>
      <c r="N53" s="26"/>
      <c r="O53" s="27"/>
      <c r="P53" s="27"/>
      <c r="Q53" s="27"/>
      <c r="R53" s="24">
        <f>S53+T53</f>
        <v>0</v>
      </c>
      <c r="S53" s="24">
        <v>0</v>
      </c>
      <c r="T53" s="24">
        <v>0</v>
      </c>
      <c r="U53" s="22" t="s">
        <v>39</v>
      </c>
      <c r="V53" s="22" t="s">
        <v>65</v>
      </c>
      <c r="W53" s="22" t="s">
        <v>41</v>
      </c>
      <c r="X53" s="23"/>
      <c r="Y53" s="22"/>
      <c r="Z53" s="22">
        <v>20</v>
      </c>
      <c r="AA53" s="22">
        <v>10</v>
      </c>
      <c r="AB53" s="22">
        <v>30</v>
      </c>
      <c r="AC53" s="22">
        <v>40</v>
      </c>
      <c r="AD53" s="22"/>
      <c r="AE53" s="25"/>
    </row>
    <row r="54" spans="1:31" ht="15.75">
      <c r="A54" s="15">
        <v>6</v>
      </c>
      <c r="B54" s="18">
        <v>45</v>
      </c>
      <c r="C54" s="22" t="s">
        <v>130</v>
      </c>
      <c r="D54" s="23">
        <v>4.5</v>
      </c>
      <c r="E54" s="23">
        <v>3</v>
      </c>
      <c r="F54" s="23"/>
      <c r="G54" s="15">
        <v>1830</v>
      </c>
      <c r="H54" s="22">
        <v>205</v>
      </c>
      <c r="I54" s="22">
        <v>1</v>
      </c>
      <c r="J54" s="22">
        <v>0</v>
      </c>
      <c r="K54" s="22">
        <v>2</v>
      </c>
      <c r="L54" s="26" t="s">
        <v>105</v>
      </c>
      <c r="M54" s="27"/>
      <c r="N54" s="26"/>
      <c r="O54" s="27"/>
      <c r="P54" s="27"/>
      <c r="Q54" s="27"/>
      <c r="R54" s="24">
        <f>S54+T54</f>
        <v>0</v>
      </c>
      <c r="S54" s="24">
        <v>0</v>
      </c>
      <c r="T54" s="24">
        <v>0</v>
      </c>
      <c r="U54" s="22" t="s">
        <v>39</v>
      </c>
      <c r="V54" s="22" t="s">
        <v>40</v>
      </c>
      <c r="W54" s="22" t="s">
        <v>41</v>
      </c>
      <c r="X54" s="23"/>
      <c r="Y54" s="22"/>
      <c r="Z54" s="22">
        <v>10</v>
      </c>
      <c r="AA54" s="22">
        <v>20</v>
      </c>
      <c r="AB54" s="22">
        <v>30</v>
      </c>
      <c r="AC54" s="22">
        <v>40</v>
      </c>
      <c r="AD54" s="22"/>
      <c r="AE54" s="25"/>
    </row>
    <row r="55" spans="1:31" ht="15.75">
      <c r="A55" s="15">
        <v>6</v>
      </c>
      <c r="B55" s="18">
        <v>46</v>
      </c>
      <c r="C55" s="22" t="s">
        <v>131</v>
      </c>
      <c r="D55" s="23">
        <v>4.5</v>
      </c>
      <c r="E55" s="23">
        <v>2</v>
      </c>
      <c r="F55" s="23"/>
      <c r="G55" s="15">
        <v>739</v>
      </c>
      <c r="H55" s="22">
        <v>144</v>
      </c>
      <c r="I55" s="22">
        <v>15</v>
      </c>
      <c r="J55" s="22">
        <v>18</v>
      </c>
      <c r="K55" s="22">
        <v>20</v>
      </c>
      <c r="L55" s="26"/>
      <c r="M55" s="27"/>
      <c r="N55" s="26"/>
      <c r="O55" s="27"/>
      <c r="P55" s="27"/>
      <c r="Q55" s="27"/>
      <c r="R55" s="24">
        <f>S55+T55</f>
        <v>0</v>
      </c>
      <c r="S55" s="24">
        <v>0</v>
      </c>
      <c r="T55" s="24">
        <v>0</v>
      </c>
      <c r="U55" s="22" t="s">
        <v>39</v>
      </c>
      <c r="V55" s="22" t="s">
        <v>43</v>
      </c>
      <c r="W55" s="22" t="s">
        <v>41</v>
      </c>
      <c r="X55" s="23"/>
      <c r="Y55" s="22"/>
      <c r="Z55" s="22">
        <v>5</v>
      </c>
      <c r="AA55" s="22">
        <v>15</v>
      </c>
      <c r="AB55" s="22">
        <v>30</v>
      </c>
      <c r="AC55" s="22">
        <v>50</v>
      </c>
      <c r="AD55" s="22"/>
      <c r="AE55" s="25"/>
    </row>
    <row r="56" spans="1:31" ht="15.75">
      <c r="A56" s="15">
        <v>6</v>
      </c>
      <c r="B56" s="18">
        <v>47</v>
      </c>
      <c r="C56" s="22" t="s">
        <v>132</v>
      </c>
      <c r="D56" s="23">
        <v>5</v>
      </c>
      <c r="E56" s="23">
        <v>3.5</v>
      </c>
      <c r="F56" s="23"/>
      <c r="G56" s="15">
        <v>1314</v>
      </c>
      <c r="H56" s="22">
        <v>300</v>
      </c>
      <c r="I56" s="22">
        <v>1</v>
      </c>
      <c r="J56" s="22">
        <v>0</v>
      </c>
      <c r="K56" s="22">
        <v>1</v>
      </c>
      <c r="L56" s="26" t="s">
        <v>105</v>
      </c>
      <c r="M56" s="27"/>
      <c r="N56" s="26"/>
      <c r="O56" s="27"/>
      <c r="P56" s="27"/>
      <c r="Q56" s="27"/>
      <c r="R56" s="24">
        <f>S56+T56</f>
        <v>0</v>
      </c>
      <c r="S56" s="24">
        <v>0</v>
      </c>
      <c r="T56" s="24">
        <v>0</v>
      </c>
      <c r="U56" s="22" t="s">
        <v>39</v>
      </c>
      <c r="V56" s="22" t="s">
        <v>40</v>
      </c>
      <c r="W56" s="22" t="s">
        <v>41</v>
      </c>
      <c r="X56" s="23">
        <v>16</v>
      </c>
      <c r="Y56" s="22">
        <v>1430</v>
      </c>
      <c r="Z56" s="22">
        <v>10</v>
      </c>
      <c r="AA56" s="22">
        <v>20</v>
      </c>
      <c r="AB56" s="22">
        <v>60</v>
      </c>
      <c r="AC56" s="22">
        <v>10</v>
      </c>
      <c r="AD56" s="22"/>
      <c r="AE56" s="25" t="s">
        <v>108</v>
      </c>
    </row>
    <row r="57" spans="1:31" ht="15.75">
      <c r="A57" s="15">
        <v>6</v>
      </c>
      <c r="B57" s="18">
        <v>48</v>
      </c>
      <c r="C57" s="22" t="s">
        <v>133</v>
      </c>
      <c r="D57" s="23">
        <v>4</v>
      </c>
      <c r="E57" s="23">
        <v>2.5</v>
      </c>
      <c r="F57" s="23"/>
      <c r="G57" s="15">
        <v>614</v>
      </c>
      <c r="H57" s="22">
        <v>148</v>
      </c>
      <c r="I57" s="22">
        <v>9</v>
      </c>
      <c r="J57" s="22">
        <v>3</v>
      </c>
      <c r="K57" s="22">
        <v>8</v>
      </c>
      <c r="L57" s="26"/>
      <c r="M57" s="27"/>
      <c r="N57" s="26"/>
      <c r="O57" s="27"/>
      <c r="P57" s="27"/>
      <c r="Q57" s="27"/>
      <c r="R57" s="24">
        <f>S57+T57</f>
        <v>0</v>
      </c>
      <c r="S57" s="24">
        <v>0</v>
      </c>
      <c r="T57" s="24">
        <v>0</v>
      </c>
      <c r="U57" s="22" t="s">
        <v>39</v>
      </c>
      <c r="V57" s="22" t="s">
        <v>40</v>
      </c>
      <c r="W57" s="22" t="s">
        <v>65</v>
      </c>
      <c r="X57" s="23"/>
      <c r="Y57" s="22"/>
      <c r="Z57" s="22">
        <v>10</v>
      </c>
      <c r="AA57" s="22">
        <v>20</v>
      </c>
      <c r="AB57" s="22">
        <v>60</v>
      </c>
      <c r="AC57" s="22">
        <v>10</v>
      </c>
      <c r="AD57" s="22"/>
      <c r="AE57" s="25"/>
    </row>
    <row r="58" spans="1:31" ht="15.75">
      <c r="A58" s="15">
        <v>6</v>
      </c>
      <c r="B58" s="18"/>
      <c r="C58" s="22" t="s">
        <v>134</v>
      </c>
      <c r="D58" s="23">
        <v>1.5</v>
      </c>
      <c r="E58" s="23">
        <v>0.8</v>
      </c>
      <c r="F58" s="23"/>
      <c r="G58" s="22"/>
      <c r="H58" s="22">
        <v>6.5</v>
      </c>
      <c r="I58" s="22"/>
      <c r="J58" s="22"/>
      <c r="K58" s="22"/>
      <c r="L58" s="26"/>
      <c r="M58" s="27"/>
      <c r="N58" s="26"/>
      <c r="O58" s="27"/>
      <c r="P58" s="27"/>
      <c r="Q58" s="27"/>
      <c r="R58" s="24"/>
      <c r="S58" s="24"/>
      <c r="T58" s="24"/>
      <c r="U58" s="22"/>
      <c r="V58" s="22"/>
      <c r="W58" s="22"/>
      <c r="X58" s="23">
        <v>13</v>
      </c>
      <c r="Y58" s="22">
        <v>1430</v>
      </c>
      <c r="Z58" s="22"/>
      <c r="AA58" s="22"/>
      <c r="AB58" s="22"/>
      <c r="AC58" s="22"/>
      <c r="AD58" s="22"/>
      <c r="AE58" s="25" t="s">
        <v>135</v>
      </c>
    </row>
    <row r="59" spans="1:31" ht="15.75">
      <c r="A59" s="15">
        <v>5</v>
      </c>
      <c r="B59" s="18">
        <v>49</v>
      </c>
      <c r="C59" s="22" t="s">
        <v>136</v>
      </c>
      <c r="D59" s="23">
        <v>7</v>
      </c>
      <c r="E59" s="23">
        <v>5.5</v>
      </c>
      <c r="F59" s="23"/>
      <c r="G59" s="15">
        <v>986</v>
      </c>
      <c r="H59" s="22">
        <v>188</v>
      </c>
      <c r="I59" s="22">
        <v>1</v>
      </c>
      <c r="J59" s="22">
        <v>4</v>
      </c>
      <c r="K59" s="22">
        <v>2</v>
      </c>
      <c r="L59" s="26"/>
      <c r="M59" s="27"/>
      <c r="N59" s="26"/>
      <c r="O59" s="27"/>
      <c r="P59" s="27"/>
      <c r="Q59" s="27"/>
      <c r="R59" s="24">
        <f t="shared" ref="R59:R67" si="2">S59+T59</f>
        <v>0</v>
      </c>
      <c r="S59" s="24">
        <v>0</v>
      </c>
      <c r="T59" s="24">
        <v>0</v>
      </c>
      <c r="U59" s="22" t="s">
        <v>39</v>
      </c>
      <c r="V59" s="22" t="s">
        <v>40</v>
      </c>
      <c r="W59" s="22" t="s">
        <v>41</v>
      </c>
      <c r="X59" s="23"/>
      <c r="Y59" s="22"/>
      <c r="Z59" s="22">
        <v>15</v>
      </c>
      <c r="AA59" s="22">
        <v>15</v>
      </c>
      <c r="AB59" s="22">
        <v>35</v>
      </c>
      <c r="AC59" s="22">
        <v>35</v>
      </c>
      <c r="AD59" s="22"/>
      <c r="AE59" s="25"/>
    </row>
    <row r="60" spans="1:31" ht="15.75">
      <c r="A60" s="15">
        <v>5</v>
      </c>
      <c r="B60" s="18">
        <v>50</v>
      </c>
      <c r="C60" s="22" t="s">
        <v>137</v>
      </c>
      <c r="D60" s="23">
        <v>5.8</v>
      </c>
      <c r="E60" s="23">
        <v>4.5</v>
      </c>
      <c r="F60" s="23"/>
      <c r="G60" s="15">
        <v>1653</v>
      </c>
      <c r="H60" s="22">
        <v>180</v>
      </c>
      <c r="I60" s="22">
        <v>2</v>
      </c>
      <c r="J60" s="22">
        <v>5</v>
      </c>
      <c r="K60" s="22">
        <v>6</v>
      </c>
      <c r="L60" s="26" t="s">
        <v>105</v>
      </c>
      <c r="M60" s="27"/>
      <c r="N60" s="26"/>
      <c r="O60" s="27"/>
      <c r="P60" s="27"/>
      <c r="Q60" s="27"/>
      <c r="R60" s="24">
        <f t="shared" si="2"/>
        <v>0</v>
      </c>
      <c r="S60" s="24">
        <v>0</v>
      </c>
      <c r="T60" s="24">
        <v>0</v>
      </c>
      <c r="U60" s="22" t="s">
        <v>51</v>
      </c>
      <c r="V60" s="22" t="s">
        <v>40</v>
      </c>
      <c r="W60" s="22" t="s">
        <v>41</v>
      </c>
      <c r="X60" s="23"/>
      <c r="Y60" s="22"/>
      <c r="Z60" s="22">
        <v>15</v>
      </c>
      <c r="AA60" s="22">
        <v>15</v>
      </c>
      <c r="AB60" s="22">
        <v>30</v>
      </c>
      <c r="AC60" s="22">
        <v>40</v>
      </c>
      <c r="AD60" s="22"/>
      <c r="AE60" s="25"/>
    </row>
    <row r="61" spans="1:31" ht="15.75">
      <c r="A61" s="15">
        <v>5</v>
      </c>
      <c r="B61" s="18">
        <v>51</v>
      </c>
      <c r="C61" s="22" t="s">
        <v>138</v>
      </c>
      <c r="D61" s="23">
        <v>8</v>
      </c>
      <c r="E61" s="23">
        <v>5.5</v>
      </c>
      <c r="F61" s="23"/>
      <c r="G61" s="15">
        <v>682</v>
      </c>
      <c r="H61" s="22">
        <v>198</v>
      </c>
      <c r="I61" s="22">
        <v>0</v>
      </c>
      <c r="J61" s="22">
        <v>0</v>
      </c>
      <c r="K61" s="22">
        <v>1</v>
      </c>
      <c r="L61" s="26"/>
      <c r="M61" s="27"/>
      <c r="N61" s="26"/>
      <c r="O61" s="27"/>
      <c r="P61" s="27"/>
      <c r="Q61" s="27"/>
      <c r="R61" s="24">
        <f t="shared" si="2"/>
        <v>0</v>
      </c>
      <c r="S61" s="24">
        <v>0</v>
      </c>
      <c r="T61" s="24">
        <v>0</v>
      </c>
      <c r="U61" s="22" t="s">
        <v>39</v>
      </c>
      <c r="V61" s="22" t="s">
        <v>40</v>
      </c>
      <c r="W61" s="22" t="s">
        <v>41</v>
      </c>
      <c r="X61" s="23"/>
      <c r="Y61" s="22"/>
      <c r="Z61" s="22">
        <v>20</v>
      </c>
      <c r="AA61" s="22">
        <v>15</v>
      </c>
      <c r="AB61" s="22">
        <v>25</v>
      </c>
      <c r="AC61" s="22">
        <v>40</v>
      </c>
      <c r="AD61" s="22"/>
      <c r="AE61" s="25"/>
    </row>
    <row r="62" spans="1:31" ht="15.75">
      <c r="A62" s="15">
        <v>5</v>
      </c>
      <c r="B62" s="18">
        <v>52</v>
      </c>
      <c r="C62" s="22" t="s">
        <v>139</v>
      </c>
      <c r="D62" s="23">
        <v>3.9</v>
      </c>
      <c r="E62" s="23">
        <v>2</v>
      </c>
      <c r="F62" s="23"/>
      <c r="G62" s="15">
        <v>628</v>
      </c>
      <c r="H62" s="22">
        <v>210</v>
      </c>
      <c r="I62" s="22">
        <v>3</v>
      </c>
      <c r="J62" s="22">
        <v>0</v>
      </c>
      <c r="K62" s="22">
        <v>0</v>
      </c>
      <c r="L62" s="22">
        <v>258</v>
      </c>
      <c r="M62" s="23">
        <v>8.4</v>
      </c>
      <c r="N62" s="22">
        <v>333</v>
      </c>
      <c r="O62" s="23">
        <v>5.3</v>
      </c>
      <c r="P62" s="23">
        <v>5.6</v>
      </c>
      <c r="Q62" s="23">
        <v>6.1</v>
      </c>
      <c r="R62" s="24">
        <f t="shared" si="2"/>
        <v>0</v>
      </c>
      <c r="S62" s="24">
        <v>0</v>
      </c>
      <c r="T62" s="24">
        <v>0</v>
      </c>
      <c r="U62" s="22" t="s">
        <v>51</v>
      </c>
      <c r="V62" s="22" t="s">
        <v>40</v>
      </c>
      <c r="W62" s="22" t="s">
        <v>41</v>
      </c>
      <c r="X62" s="23"/>
      <c r="Y62" s="22"/>
      <c r="Z62" s="22">
        <v>20</v>
      </c>
      <c r="AA62" s="22">
        <v>25</v>
      </c>
      <c r="AB62" s="22">
        <v>50</v>
      </c>
      <c r="AC62" s="22">
        <v>5</v>
      </c>
      <c r="AD62" s="22"/>
      <c r="AE62" s="25"/>
    </row>
    <row r="63" spans="1:31" ht="15.75">
      <c r="A63" s="15">
        <v>5</v>
      </c>
      <c r="B63" s="18">
        <v>53</v>
      </c>
      <c r="C63" s="22" t="s">
        <v>140</v>
      </c>
      <c r="D63" s="23">
        <v>5.5</v>
      </c>
      <c r="E63" s="23">
        <v>3.5</v>
      </c>
      <c r="F63" s="23"/>
      <c r="G63" s="15">
        <v>761</v>
      </c>
      <c r="H63" s="22">
        <v>200</v>
      </c>
      <c r="I63" s="22">
        <v>0</v>
      </c>
      <c r="J63" s="22">
        <v>3</v>
      </c>
      <c r="K63" s="22">
        <v>2</v>
      </c>
      <c r="L63" s="26"/>
      <c r="M63" s="27"/>
      <c r="N63" s="26"/>
      <c r="O63" s="27"/>
      <c r="P63" s="27"/>
      <c r="Q63" s="27"/>
      <c r="R63" s="24">
        <f t="shared" si="2"/>
        <v>0</v>
      </c>
      <c r="S63" s="24">
        <v>0</v>
      </c>
      <c r="T63" s="24">
        <v>0</v>
      </c>
      <c r="U63" s="22" t="s">
        <v>51</v>
      </c>
      <c r="V63" s="22" t="s">
        <v>40</v>
      </c>
      <c r="W63" s="22" t="s">
        <v>41</v>
      </c>
      <c r="X63" s="23"/>
      <c r="Y63" s="22"/>
      <c r="Z63" s="22">
        <v>15</v>
      </c>
      <c r="AA63" s="22">
        <v>25</v>
      </c>
      <c r="AB63" s="22">
        <v>45</v>
      </c>
      <c r="AC63" s="22">
        <v>15</v>
      </c>
      <c r="AD63" s="22"/>
      <c r="AE63" s="25"/>
    </row>
    <row r="64" spans="1:31" ht="15.75">
      <c r="A64" s="15">
        <v>5</v>
      </c>
      <c r="B64" s="18">
        <v>54</v>
      </c>
      <c r="C64" s="22" t="s">
        <v>141</v>
      </c>
      <c r="D64" s="23">
        <v>4.5</v>
      </c>
      <c r="E64" s="23">
        <v>2.5</v>
      </c>
      <c r="F64" s="23"/>
      <c r="G64" s="15">
        <v>889</v>
      </c>
      <c r="H64" s="22">
        <v>210</v>
      </c>
      <c r="I64" s="22">
        <v>2</v>
      </c>
      <c r="J64" s="22">
        <v>1</v>
      </c>
      <c r="K64" s="22">
        <v>1</v>
      </c>
      <c r="L64" s="26" t="s">
        <v>105</v>
      </c>
      <c r="M64" s="27"/>
      <c r="N64" s="26"/>
      <c r="O64" s="27"/>
      <c r="P64" s="27"/>
      <c r="Q64" s="27"/>
      <c r="R64" s="24">
        <f t="shared" si="2"/>
        <v>0</v>
      </c>
      <c r="S64" s="24">
        <v>0</v>
      </c>
      <c r="T64" s="24">
        <v>0</v>
      </c>
      <c r="U64" s="22" t="s">
        <v>51</v>
      </c>
      <c r="V64" s="22" t="s">
        <v>40</v>
      </c>
      <c r="W64" s="22" t="s">
        <v>41</v>
      </c>
      <c r="X64" s="23"/>
      <c r="Y64" s="22"/>
      <c r="Z64" s="22">
        <v>15</v>
      </c>
      <c r="AA64" s="22">
        <v>15</v>
      </c>
      <c r="AB64" s="22">
        <v>55</v>
      </c>
      <c r="AC64" s="22">
        <v>15</v>
      </c>
      <c r="AD64" s="22"/>
      <c r="AE64" s="25"/>
    </row>
    <row r="65" spans="1:31" ht="15.75">
      <c r="A65" s="15">
        <v>5</v>
      </c>
      <c r="B65" s="18">
        <v>55</v>
      </c>
      <c r="C65" s="22" t="s">
        <v>142</v>
      </c>
      <c r="D65" s="23" t="s">
        <v>61</v>
      </c>
      <c r="E65" s="23">
        <v>4.8</v>
      </c>
      <c r="F65" s="23"/>
      <c r="G65" s="15">
        <v>954</v>
      </c>
      <c r="H65" s="22">
        <v>220</v>
      </c>
      <c r="I65" s="22">
        <v>3</v>
      </c>
      <c r="J65" s="22">
        <v>0</v>
      </c>
      <c r="K65" s="22">
        <v>2</v>
      </c>
      <c r="L65" s="26"/>
      <c r="M65" s="27"/>
      <c r="N65" s="26"/>
      <c r="O65" s="27"/>
      <c r="P65" s="27"/>
      <c r="Q65" s="27"/>
      <c r="R65" s="24">
        <f t="shared" si="2"/>
        <v>858.6</v>
      </c>
      <c r="S65" s="24">
        <v>0</v>
      </c>
      <c r="T65" s="24">
        <f>G65*0.9</f>
        <v>858.6</v>
      </c>
      <c r="U65" s="22" t="s">
        <v>39</v>
      </c>
      <c r="V65" s="22" t="s">
        <v>40</v>
      </c>
      <c r="W65" s="22" t="s">
        <v>65</v>
      </c>
      <c r="X65" s="23"/>
      <c r="Y65" s="22"/>
      <c r="Z65" s="22">
        <v>25</v>
      </c>
      <c r="AA65" s="22">
        <v>15</v>
      </c>
      <c r="AB65" s="22">
        <v>30</v>
      </c>
      <c r="AC65" s="22">
        <v>30</v>
      </c>
      <c r="AD65" s="22"/>
      <c r="AE65" s="25"/>
    </row>
    <row r="66" spans="1:31" ht="15.75">
      <c r="A66" s="15">
        <v>5</v>
      </c>
      <c r="B66" s="18">
        <v>56</v>
      </c>
      <c r="C66" s="22" t="s">
        <v>143</v>
      </c>
      <c r="D66" s="23">
        <v>3.8</v>
      </c>
      <c r="E66" s="23">
        <v>2.5</v>
      </c>
      <c r="F66" s="23"/>
      <c r="G66" s="15">
        <v>1222</v>
      </c>
      <c r="H66" s="22">
        <v>270</v>
      </c>
      <c r="I66" s="22">
        <v>2</v>
      </c>
      <c r="J66" s="22">
        <v>2</v>
      </c>
      <c r="K66" s="22">
        <v>4</v>
      </c>
      <c r="L66" s="26" t="s">
        <v>105</v>
      </c>
      <c r="M66" s="27"/>
      <c r="N66" s="26"/>
      <c r="O66" s="27"/>
      <c r="P66" s="27"/>
      <c r="Q66" s="27"/>
      <c r="R66" s="24">
        <f t="shared" si="2"/>
        <v>794.30000000000007</v>
      </c>
      <c r="S66" s="24">
        <f>G66*0.65</f>
        <v>794.30000000000007</v>
      </c>
      <c r="T66" s="24">
        <v>0</v>
      </c>
      <c r="U66" s="22" t="s">
        <v>51</v>
      </c>
      <c r="V66" s="22" t="s">
        <v>40</v>
      </c>
      <c r="W66" s="22" t="s">
        <v>41</v>
      </c>
      <c r="X66" s="23"/>
      <c r="Y66" s="22"/>
      <c r="Z66" s="22">
        <v>10</v>
      </c>
      <c r="AA66" s="22">
        <v>25</v>
      </c>
      <c r="AB66" s="22">
        <v>50</v>
      </c>
      <c r="AC66" s="22">
        <v>15</v>
      </c>
      <c r="AD66" s="22"/>
      <c r="AE66" s="25"/>
    </row>
    <row r="67" spans="1:31" ht="15.75">
      <c r="A67" s="15">
        <v>5</v>
      </c>
      <c r="B67" s="18">
        <v>57</v>
      </c>
      <c r="C67" s="22" t="s">
        <v>144</v>
      </c>
      <c r="D67" s="23">
        <v>6</v>
      </c>
      <c r="E67" s="23">
        <v>3.5</v>
      </c>
      <c r="F67" s="23"/>
      <c r="G67" s="15">
        <v>673</v>
      </c>
      <c r="H67" s="22">
        <v>240</v>
      </c>
      <c r="I67" s="22">
        <v>3</v>
      </c>
      <c r="J67" s="22">
        <v>1</v>
      </c>
      <c r="K67" s="22">
        <v>4</v>
      </c>
      <c r="L67" s="26"/>
      <c r="M67" s="27"/>
      <c r="N67" s="26"/>
      <c r="O67" s="27"/>
      <c r="P67" s="27"/>
      <c r="Q67" s="27"/>
      <c r="R67" s="24">
        <f t="shared" si="2"/>
        <v>504.75</v>
      </c>
      <c r="S67" s="24">
        <f>G67*0.75</f>
        <v>504.75</v>
      </c>
      <c r="T67" s="24">
        <v>0</v>
      </c>
      <c r="U67" s="22" t="s">
        <v>51</v>
      </c>
      <c r="V67" s="22" t="s">
        <v>40</v>
      </c>
      <c r="W67" s="22" t="s">
        <v>65</v>
      </c>
      <c r="X67" s="23"/>
      <c r="Y67" s="22"/>
      <c r="Z67" s="22">
        <v>15</v>
      </c>
      <c r="AA67" s="22">
        <v>25</v>
      </c>
      <c r="AB67" s="22">
        <v>40</v>
      </c>
      <c r="AC67" s="22">
        <v>20</v>
      </c>
      <c r="AD67" s="22"/>
      <c r="AE67" s="25"/>
    </row>
    <row r="68" spans="1:31" ht="15.75">
      <c r="A68" s="15">
        <v>5</v>
      </c>
      <c r="B68" s="18"/>
      <c r="C68" s="22" t="s">
        <v>145</v>
      </c>
      <c r="D68" s="23">
        <v>0.5</v>
      </c>
      <c r="E68" s="23">
        <v>0.2</v>
      </c>
      <c r="F68" s="23"/>
      <c r="G68" s="22"/>
      <c r="H68" s="22">
        <v>3</v>
      </c>
      <c r="I68" s="26"/>
      <c r="J68" s="26"/>
      <c r="K68" s="26"/>
      <c r="L68" s="26"/>
      <c r="M68" s="27"/>
      <c r="N68" s="26"/>
      <c r="O68" s="27"/>
      <c r="P68" s="27"/>
      <c r="Q68" s="27"/>
      <c r="R68" s="24"/>
      <c r="S68" s="24"/>
      <c r="T68" s="24"/>
      <c r="U68" s="26"/>
      <c r="V68" s="26"/>
      <c r="W68" s="26"/>
      <c r="X68" s="23"/>
      <c r="Y68" s="22"/>
      <c r="Z68" s="22"/>
      <c r="AA68" s="22"/>
      <c r="AB68" s="22"/>
      <c r="AC68" s="22"/>
      <c r="AD68" s="22"/>
      <c r="AE68" s="25" t="s">
        <v>146</v>
      </c>
    </row>
    <row r="69" spans="1:31" ht="15.75">
      <c r="A69" s="15">
        <v>5</v>
      </c>
      <c r="B69" s="18">
        <v>58</v>
      </c>
      <c r="C69" s="22" t="s">
        <v>147</v>
      </c>
      <c r="D69" s="23">
        <v>6.3</v>
      </c>
      <c r="E69" s="23">
        <v>4</v>
      </c>
      <c r="F69" s="23"/>
      <c r="G69" s="15">
        <v>1127</v>
      </c>
      <c r="H69" s="22">
        <v>210</v>
      </c>
      <c r="I69" s="22">
        <v>1</v>
      </c>
      <c r="J69" s="22">
        <v>1</v>
      </c>
      <c r="K69" s="22">
        <v>4</v>
      </c>
      <c r="L69" s="26" t="s">
        <v>105</v>
      </c>
      <c r="M69" s="27"/>
      <c r="N69" s="26"/>
      <c r="O69" s="27"/>
      <c r="P69" s="27"/>
      <c r="Q69" s="27"/>
      <c r="R69" s="24">
        <f t="shared" ref="R69:R100" si="3">S69+T69</f>
        <v>225.4</v>
      </c>
      <c r="S69" s="24">
        <f>G69*0.2</f>
        <v>225.4</v>
      </c>
      <c r="T69" s="24">
        <v>0</v>
      </c>
      <c r="U69" s="22" t="s">
        <v>51</v>
      </c>
      <c r="V69" s="22" t="s">
        <v>40</v>
      </c>
      <c r="W69" s="22" t="s">
        <v>65</v>
      </c>
      <c r="X69" s="23"/>
      <c r="Y69" s="22"/>
      <c r="Z69" s="22">
        <v>10</v>
      </c>
      <c r="AA69" s="22">
        <v>20</v>
      </c>
      <c r="AB69" s="22">
        <v>35</v>
      </c>
      <c r="AC69" s="22">
        <v>35</v>
      </c>
      <c r="AD69" s="22"/>
      <c r="AE69" s="25"/>
    </row>
    <row r="70" spans="1:31" ht="15.75">
      <c r="A70" s="15">
        <v>5</v>
      </c>
      <c r="B70" s="18">
        <v>59</v>
      </c>
      <c r="C70" s="22" t="s">
        <v>148</v>
      </c>
      <c r="D70" s="23" t="s">
        <v>67</v>
      </c>
      <c r="E70" s="23"/>
      <c r="F70" s="23">
        <v>4</v>
      </c>
      <c r="G70" s="15">
        <v>597</v>
      </c>
      <c r="H70" s="22">
        <v>170</v>
      </c>
      <c r="I70" s="22">
        <v>3</v>
      </c>
      <c r="J70" s="22">
        <v>1</v>
      </c>
      <c r="K70" s="22">
        <v>4</v>
      </c>
      <c r="L70" s="26"/>
      <c r="M70" s="27"/>
      <c r="N70" s="26"/>
      <c r="O70" s="27"/>
      <c r="P70" s="27"/>
      <c r="Q70" s="27"/>
      <c r="R70" s="24">
        <f t="shared" si="3"/>
        <v>298.5</v>
      </c>
      <c r="S70" s="24">
        <f>G70*0.5</f>
        <v>298.5</v>
      </c>
      <c r="T70" s="24">
        <v>0</v>
      </c>
      <c r="U70" s="22" t="s">
        <v>39</v>
      </c>
      <c r="V70" s="22" t="s">
        <v>40</v>
      </c>
      <c r="W70" s="22" t="s">
        <v>65</v>
      </c>
      <c r="X70" s="23"/>
      <c r="Y70" s="22"/>
      <c r="Z70" s="22"/>
      <c r="AA70" s="22"/>
      <c r="AB70" s="22"/>
      <c r="AC70" s="22"/>
      <c r="AD70" s="22"/>
      <c r="AE70" s="25"/>
    </row>
    <row r="71" spans="1:31" ht="15.75">
      <c r="A71" s="15">
        <v>5</v>
      </c>
      <c r="B71" s="18">
        <v>60</v>
      </c>
      <c r="C71" s="22" t="s">
        <v>149</v>
      </c>
      <c r="D71" s="23">
        <v>4</v>
      </c>
      <c r="E71" s="23">
        <v>2.5</v>
      </c>
      <c r="F71" s="23"/>
      <c r="G71" s="15">
        <v>389</v>
      </c>
      <c r="H71" s="22">
        <v>184</v>
      </c>
      <c r="I71" s="22">
        <v>0</v>
      </c>
      <c r="J71" s="22">
        <v>1</v>
      </c>
      <c r="K71" s="22">
        <v>1</v>
      </c>
      <c r="L71" s="26" t="s">
        <v>105</v>
      </c>
      <c r="M71" s="27"/>
      <c r="N71" s="26"/>
      <c r="O71" s="27"/>
      <c r="P71" s="27"/>
      <c r="Q71" s="27"/>
      <c r="R71" s="24">
        <f t="shared" si="3"/>
        <v>19.450000000000003</v>
      </c>
      <c r="S71" s="24">
        <f>G71*0.05</f>
        <v>19.450000000000003</v>
      </c>
      <c r="T71" s="24">
        <v>0</v>
      </c>
      <c r="U71" s="22" t="s">
        <v>51</v>
      </c>
      <c r="V71" s="22" t="s">
        <v>40</v>
      </c>
      <c r="W71" s="22" t="s">
        <v>65</v>
      </c>
      <c r="X71" s="23"/>
      <c r="Y71" s="22"/>
      <c r="Z71" s="22">
        <v>10</v>
      </c>
      <c r="AA71" s="22">
        <v>15</v>
      </c>
      <c r="AB71" s="22">
        <v>45</v>
      </c>
      <c r="AC71" s="22">
        <v>30</v>
      </c>
      <c r="AD71" s="22"/>
      <c r="AE71" s="25"/>
    </row>
    <row r="72" spans="1:31" ht="15.75">
      <c r="A72" s="15">
        <v>5</v>
      </c>
      <c r="B72" s="18">
        <v>61</v>
      </c>
      <c r="C72" s="22" t="s">
        <v>150</v>
      </c>
      <c r="D72" s="23">
        <v>5.5</v>
      </c>
      <c r="E72" s="23">
        <v>4.3</v>
      </c>
      <c r="F72" s="23"/>
      <c r="G72" s="15">
        <v>488</v>
      </c>
      <c r="H72" s="22">
        <v>235</v>
      </c>
      <c r="I72" s="22">
        <v>0</v>
      </c>
      <c r="J72" s="22">
        <v>1</v>
      </c>
      <c r="K72" s="22">
        <v>2</v>
      </c>
      <c r="L72" s="26"/>
      <c r="M72" s="27"/>
      <c r="N72" s="26"/>
      <c r="O72" s="27"/>
      <c r="P72" s="27"/>
      <c r="Q72" s="27"/>
      <c r="R72" s="24">
        <f t="shared" si="3"/>
        <v>0</v>
      </c>
      <c r="S72" s="24">
        <v>0</v>
      </c>
      <c r="T72" s="24">
        <v>0</v>
      </c>
      <c r="U72" s="22" t="s">
        <v>39</v>
      </c>
      <c r="V72" s="22" t="s">
        <v>40</v>
      </c>
      <c r="W72" s="22" t="s">
        <v>41</v>
      </c>
      <c r="X72" s="23"/>
      <c r="Y72" s="22"/>
      <c r="Z72" s="22">
        <v>15</v>
      </c>
      <c r="AA72" s="22">
        <v>30</v>
      </c>
      <c r="AB72" s="22">
        <v>40</v>
      </c>
      <c r="AC72" s="22">
        <v>15</v>
      </c>
      <c r="AD72" s="22"/>
      <c r="AE72" s="25"/>
    </row>
    <row r="73" spans="1:31" ht="15.75">
      <c r="A73" s="15">
        <v>5</v>
      </c>
      <c r="B73" s="18">
        <v>62</v>
      </c>
      <c r="C73" s="22" t="s">
        <v>151</v>
      </c>
      <c r="D73" s="23">
        <v>4</v>
      </c>
      <c r="E73" s="23">
        <v>2.5</v>
      </c>
      <c r="F73" s="23"/>
      <c r="G73" s="15">
        <v>704</v>
      </c>
      <c r="H73" s="22">
        <v>266</v>
      </c>
      <c r="I73" s="22">
        <v>2</v>
      </c>
      <c r="J73" s="22">
        <v>2</v>
      </c>
      <c r="K73" s="22">
        <v>1</v>
      </c>
      <c r="L73" s="22">
        <v>252</v>
      </c>
      <c r="M73" s="23">
        <v>6.8</v>
      </c>
      <c r="N73" s="22">
        <v>352</v>
      </c>
      <c r="O73" s="23">
        <v>5.3</v>
      </c>
      <c r="P73" s="23">
        <v>5.8</v>
      </c>
      <c r="Q73" s="28" t="s">
        <v>152</v>
      </c>
      <c r="R73" s="24">
        <f t="shared" si="3"/>
        <v>0</v>
      </c>
      <c r="S73" s="24">
        <v>0</v>
      </c>
      <c r="T73" s="24">
        <v>0</v>
      </c>
      <c r="U73" s="22" t="s">
        <v>39</v>
      </c>
      <c r="V73" s="22" t="s">
        <v>40</v>
      </c>
      <c r="W73" s="22" t="s">
        <v>65</v>
      </c>
      <c r="X73" s="23"/>
      <c r="Y73" s="22"/>
      <c r="Z73" s="22">
        <v>10</v>
      </c>
      <c r="AA73" s="22">
        <v>35</v>
      </c>
      <c r="AB73" s="22">
        <v>50</v>
      </c>
      <c r="AC73" s="22">
        <v>5</v>
      </c>
      <c r="AD73" s="22"/>
      <c r="AE73" s="25"/>
    </row>
    <row r="74" spans="1:31" ht="15.75">
      <c r="A74" s="15">
        <v>5</v>
      </c>
      <c r="B74" s="18">
        <v>63</v>
      </c>
      <c r="C74" s="22" t="s">
        <v>153</v>
      </c>
      <c r="D74" s="23">
        <v>4.5</v>
      </c>
      <c r="E74" s="23">
        <v>3.8</v>
      </c>
      <c r="F74" s="23"/>
      <c r="G74" s="15">
        <v>983</v>
      </c>
      <c r="H74" s="22">
        <v>200</v>
      </c>
      <c r="I74" s="22">
        <v>0</v>
      </c>
      <c r="J74" s="22">
        <v>0</v>
      </c>
      <c r="K74" s="22">
        <v>2</v>
      </c>
      <c r="L74" s="26"/>
      <c r="M74" s="27"/>
      <c r="N74" s="26"/>
      <c r="O74" s="27"/>
      <c r="P74" s="27"/>
      <c r="Q74" s="27"/>
      <c r="R74" s="24">
        <f t="shared" si="3"/>
        <v>393.20000000000005</v>
      </c>
      <c r="S74" s="24">
        <v>0</v>
      </c>
      <c r="T74" s="24">
        <f>G74*0.4</f>
        <v>393.20000000000005</v>
      </c>
      <c r="U74" s="22" t="s">
        <v>39</v>
      </c>
      <c r="V74" s="22" t="s">
        <v>40</v>
      </c>
      <c r="W74" s="22" t="s">
        <v>41</v>
      </c>
      <c r="X74" s="23">
        <v>14.5</v>
      </c>
      <c r="Y74" s="22">
        <v>1245</v>
      </c>
      <c r="Z74" s="22">
        <v>20</v>
      </c>
      <c r="AA74" s="22">
        <v>15</v>
      </c>
      <c r="AB74" s="22">
        <v>35</v>
      </c>
      <c r="AC74" s="22">
        <v>30</v>
      </c>
      <c r="AD74" s="22"/>
      <c r="AE74" s="25"/>
    </row>
    <row r="75" spans="1:31" ht="15.75">
      <c r="A75" s="15">
        <v>5</v>
      </c>
      <c r="B75" s="18">
        <v>63.5</v>
      </c>
      <c r="C75" s="22" t="s">
        <v>154</v>
      </c>
      <c r="D75" s="23" t="s">
        <v>78</v>
      </c>
      <c r="E75" s="23"/>
      <c r="F75" s="23">
        <v>3</v>
      </c>
      <c r="G75" s="15">
        <v>947</v>
      </c>
      <c r="H75" s="22">
        <v>190</v>
      </c>
      <c r="I75" s="22">
        <v>6</v>
      </c>
      <c r="J75" s="22">
        <v>2</v>
      </c>
      <c r="K75" s="22">
        <v>8</v>
      </c>
      <c r="L75" s="26"/>
      <c r="M75" s="27"/>
      <c r="N75" s="26"/>
      <c r="O75" s="27"/>
      <c r="P75" s="27"/>
      <c r="Q75" s="27"/>
      <c r="R75" s="24">
        <f t="shared" si="3"/>
        <v>947</v>
      </c>
      <c r="S75" s="24">
        <v>0</v>
      </c>
      <c r="T75" s="24">
        <f>G75</f>
        <v>947</v>
      </c>
      <c r="U75" s="22" t="s">
        <v>51</v>
      </c>
      <c r="V75" s="22" t="s">
        <v>40</v>
      </c>
      <c r="W75" s="22" t="s">
        <v>65</v>
      </c>
      <c r="X75" s="23"/>
      <c r="Y75" s="22"/>
      <c r="Z75" s="22"/>
      <c r="AA75" s="22"/>
      <c r="AB75" s="22"/>
      <c r="AC75" s="22"/>
      <c r="AD75" s="22"/>
      <c r="AE75" s="25" t="s">
        <v>155</v>
      </c>
    </row>
    <row r="76" spans="1:31" ht="15.75">
      <c r="A76" s="15">
        <v>5</v>
      </c>
      <c r="B76" s="18">
        <v>64</v>
      </c>
      <c r="C76" s="22" t="s">
        <v>156</v>
      </c>
      <c r="D76" s="23" t="s">
        <v>78</v>
      </c>
      <c r="E76" s="23"/>
      <c r="F76" s="23">
        <v>3.5</v>
      </c>
      <c r="G76" s="15">
        <v>538</v>
      </c>
      <c r="H76" s="22">
        <v>198</v>
      </c>
      <c r="I76" s="22">
        <v>0</v>
      </c>
      <c r="J76" s="22">
        <v>0</v>
      </c>
      <c r="K76" s="22">
        <v>2</v>
      </c>
      <c r="L76" s="26"/>
      <c r="M76" s="27"/>
      <c r="N76" s="26"/>
      <c r="O76" s="27"/>
      <c r="P76" s="27"/>
      <c r="Q76" s="27"/>
      <c r="R76" s="24">
        <f t="shared" si="3"/>
        <v>538</v>
      </c>
      <c r="S76" s="24">
        <v>0</v>
      </c>
      <c r="T76" s="24">
        <f>G76</f>
        <v>538</v>
      </c>
      <c r="U76" s="22" t="s">
        <v>51</v>
      </c>
      <c r="V76" s="22" t="s">
        <v>40</v>
      </c>
      <c r="W76" s="22" t="s">
        <v>65</v>
      </c>
      <c r="X76" s="23"/>
      <c r="Y76" s="22"/>
      <c r="Z76" s="22"/>
      <c r="AA76" s="22"/>
      <c r="AB76" s="22"/>
      <c r="AC76" s="22"/>
      <c r="AD76" s="22"/>
      <c r="AE76" s="25" t="s">
        <v>155</v>
      </c>
    </row>
    <row r="77" spans="1:31" ht="15.75">
      <c r="A77" s="15">
        <v>5</v>
      </c>
      <c r="B77" s="18">
        <v>65</v>
      </c>
      <c r="C77" s="22" t="s">
        <v>157</v>
      </c>
      <c r="D77" s="23">
        <v>4</v>
      </c>
      <c r="E77" s="23">
        <v>2.5</v>
      </c>
      <c r="F77" s="23"/>
      <c r="G77" s="15">
        <v>2436</v>
      </c>
      <c r="H77" s="22">
        <v>230</v>
      </c>
      <c r="I77" s="22">
        <v>0</v>
      </c>
      <c r="J77" s="22">
        <v>0</v>
      </c>
      <c r="K77" s="22">
        <v>2</v>
      </c>
      <c r="L77" s="22">
        <v>324</v>
      </c>
      <c r="M77" s="23">
        <v>6.3</v>
      </c>
      <c r="N77" s="22" t="s">
        <v>50</v>
      </c>
      <c r="O77" s="23">
        <v>5.3</v>
      </c>
      <c r="P77" s="23">
        <v>5.7</v>
      </c>
      <c r="Q77" s="28" t="s">
        <v>152</v>
      </c>
      <c r="R77" s="24">
        <f t="shared" si="3"/>
        <v>121.80000000000001</v>
      </c>
      <c r="S77" s="24">
        <f>G77*0.05</f>
        <v>121.80000000000001</v>
      </c>
      <c r="T77" s="24">
        <v>0</v>
      </c>
      <c r="U77" s="22" t="s">
        <v>51</v>
      </c>
      <c r="V77" s="22" t="s">
        <v>40</v>
      </c>
      <c r="W77" s="22" t="s">
        <v>45</v>
      </c>
      <c r="X77" s="23"/>
      <c r="Y77" s="22"/>
      <c r="Z77" s="22">
        <v>5</v>
      </c>
      <c r="AA77" s="22">
        <v>30</v>
      </c>
      <c r="AB77" s="22">
        <v>55</v>
      </c>
      <c r="AC77" s="22">
        <v>10</v>
      </c>
      <c r="AD77" s="22"/>
      <c r="AE77" s="25"/>
    </row>
    <row r="78" spans="1:31" ht="15.75">
      <c r="A78" s="15">
        <v>4</v>
      </c>
      <c r="B78" s="18">
        <v>66</v>
      </c>
      <c r="C78" s="22" t="s">
        <v>158</v>
      </c>
      <c r="D78" s="23" t="s">
        <v>91</v>
      </c>
      <c r="E78" s="23"/>
      <c r="F78" s="23">
        <v>4</v>
      </c>
      <c r="G78" s="15">
        <v>883</v>
      </c>
      <c r="H78" s="22">
        <v>225</v>
      </c>
      <c r="I78" s="22">
        <v>1</v>
      </c>
      <c r="J78" s="22">
        <v>4</v>
      </c>
      <c r="K78" s="22">
        <v>2</v>
      </c>
      <c r="L78" s="22"/>
      <c r="M78" s="23"/>
      <c r="N78" s="22"/>
      <c r="O78" s="23"/>
      <c r="P78" s="23"/>
      <c r="Q78" s="23"/>
      <c r="R78" s="24">
        <f t="shared" si="3"/>
        <v>44.150000000000006</v>
      </c>
      <c r="S78" s="24">
        <f>G78*0.05</f>
        <v>44.150000000000006</v>
      </c>
      <c r="T78" s="24">
        <v>0</v>
      </c>
      <c r="U78" s="22" t="s">
        <v>51</v>
      </c>
      <c r="V78" s="22" t="s">
        <v>40</v>
      </c>
      <c r="W78" s="22" t="s">
        <v>45</v>
      </c>
      <c r="X78" s="23"/>
      <c r="Y78" s="22"/>
      <c r="Z78" s="22"/>
      <c r="AA78" s="22"/>
      <c r="AB78" s="22"/>
      <c r="AC78" s="22"/>
      <c r="AD78" s="22"/>
      <c r="AE78" s="25"/>
    </row>
    <row r="79" spans="1:31" ht="15.75">
      <c r="A79" s="15">
        <v>4</v>
      </c>
      <c r="B79" s="18">
        <v>67</v>
      </c>
      <c r="C79" s="22" t="s">
        <v>159</v>
      </c>
      <c r="D79" s="23">
        <v>4</v>
      </c>
      <c r="E79" s="23">
        <v>2</v>
      </c>
      <c r="F79" s="23"/>
      <c r="G79" s="15">
        <v>1217</v>
      </c>
      <c r="H79" s="22">
        <v>162</v>
      </c>
      <c r="I79" s="22">
        <v>4</v>
      </c>
      <c r="J79" s="22">
        <v>0</v>
      </c>
      <c r="K79" s="22">
        <v>7</v>
      </c>
      <c r="L79" s="22">
        <v>276</v>
      </c>
      <c r="M79" s="23">
        <v>7.3</v>
      </c>
      <c r="N79" s="22">
        <v>726</v>
      </c>
      <c r="O79" s="23">
        <v>6.5</v>
      </c>
      <c r="P79" s="23">
        <v>5.9</v>
      </c>
      <c r="Q79" s="23">
        <v>7.1</v>
      </c>
      <c r="R79" s="24">
        <f t="shared" si="3"/>
        <v>0</v>
      </c>
      <c r="S79" s="24">
        <v>0</v>
      </c>
      <c r="T79" s="24">
        <v>0</v>
      </c>
      <c r="U79" s="22" t="s">
        <v>51</v>
      </c>
      <c r="V79" s="22" t="s">
        <v>40</v>
      </c>
      <c r="W79" s="22" t="s">
        <v>45</v>
      </c>
      <c r="X79" s="23"/>
      <c r="Y79" s="22"/>
      <c r="Z79" s="22">
        <v>20</v>
      </c>
      <c r="AA79" s="22">
        <v>30</v>
      </c>
      <c r="AB79" s="22">
        <v>50</v>
      </c>
      <c r="AC79" s="22"/>
      <c r="AD79" s="22"/>
      <c r="AE79" s="25"/>
    </row>
    <row r="80" spans="1:31" ht="15.75">
      <c r="A80" s="15">
        <v>4</v>
      </c>
      <c r="B80" s="18">
        <v>68</v>
      </c>
      <c r="C80" s="22" t="s">
        <v>160</v>
      </c>
      <c r="D80" s="23">
        <v>4.5</v>
      </c>
      <c r="E80" s="23">
        <v>3</v>
      </c>
      <c r="F80" s="23"/>
      <c r="G80" s="15">
        <v>716</v>
      </c>
      <c r="H80" s="22">
        <v>120</v>
      </c>
      <c r="I80" s="22">
        <v>3</v>
      </c>
      <c r="J80" s="22">
        <v>2</v>
      </c>
      <c r="K80" s="22">
        <v>1</v>
      </c>
      <c r="L80" s="22"/>
      <c r="M80" s="23"/>
      <c r="N80" s="22"/>
      <c r="O80" s="23"/>
      <c r="P80" s="23"/>
      <c r="Q80" s="23"/>
      <c r="R80" s="24">
        <f t="shared" si="3"/>
        <v>0</v>
      </c>
      <c r="S80" s="24">
        <v>0</v>
      </c>
      <c r="T80" s="24">
        <v>0</v>
      </c>
      <c r="U80" s="22" t="s">
        <v>51</v>
      </c>
      <c r="V80" s="22" t="s">
        <v>40</v>
      </c>
      <c r="W80" s="22" t="s">
        <v>45</v>
      </c>
      <c r="X80" s="23"/>
      <c r="Y80" s="22"/>
      <c r="Z80" s="22">
        <v>30</v>
      </c>
      <c r="AA80" s="22">
        <v>30</v>
      </c>
      <c r="AB80" s="22">
        <v>40</v>
      </c>
      <c r="AC80" s="22"/>
      <c r="AD80" s="22"/>
      <c r="AE80" s="25"/>
    </row>
    <row r="81" spans="1:31" ht="15.75">
      <c r="A81" s="15">
        <v>4</v>
      </c>
      <c r="B81" s="18">
        <v>69</v>
      </c>
      <c r="C81" s="22" t="s">
        <v>161</v>
      </c>
      <c r="D81" s="23" t="s">
        <v>67</v>
      </c>
      <c r="E81" s="23">
        <v>5</v>
      </c>
      <c r="F81" s="23"/>
      <c r="G81" s="15">
        <v>1426</v>
      </c>
      <c r="H81" s="22">
        <v>270</v>
      </c>
      <c r="I81" s="22">
        <v>5</v>
      </c>
      <c r="J81" s="22">
        <v>3</v>
      </c>
      <c r="K81" s="22">
        <v>7</v>
      </c>
      <c r="L81" s="22"/>
      <c r="M81" s="23"/>
      <c r="N81" s="22"/>
      <c r="O81" s="23"/>
      <c r="P81" s="23"/>
      <c r="Q81" s="23"/>
      <c r="R81" s="24">
        <f t="shared" si="3"/>
        <v>855.6</v>
      </c>
      <c r="S81" s="24">
        <f>G81*0.6</f>
        <v>855.6</v>
      </c>
      <c r="T81" s="24">
        <v>0</v>
      </c>
      <c r="U81" s="22" t="s">
        <v>51</v>
      </c>
      <c r="V81" s="22" t="s">
        <v>40</v>
      </c>
      <c r="W81" s="22" t="s">
        <v>41</v>
      </c>
      <c r="X81" s="23"/>
      <c r="Y81" s="22"/>
      <c r="Z81" s="22">
        <v>15</v>
      </c>
      <c r="AA81" s="22">
        <v>30</v>
      </c>
      <c r="AB81" s="22">
        <v>40</v>
      </c>
      <c r="AC81" s="22">
        <v>10</v>
      </c>
      <c r="AD81" s="22">
        <v>5</v>
      </c>
      <c r="AE81" s="25"/>
    </row>
    <row r="82" spans="1:31" ht="15.75">
      <c r="A82" s="15">
        <v>4</v>
      </c>
      <c r="B82" s="18">
        <v>70</v>
      </c>
      <c r="C82" s="22" t="s">
        <v>162</v>
      </c>
      <c r="D82" s="23">
        <v>2.5</v>
      </c>
      <c r="E82" s="23">
        <v>1.2</v>
      </c>
      <c r="F82" s="23"/>
      <c r="G82" s="15">
        <v>667</v>
      </c>
      <c r="H82" s="22">
        <v>55</v>
      </c>
      <c r="I82" s="22">
        <v>9</v>
      </c>
      <c r="J82" s="22">
        <v>4</v>
      </c>
      <c r="K82" s="22">
        <v>15</v>
      </c>
      <c r="L82" s="22"/>
      <c r="M82" s="23"/>
      <c r="N82" s="22"/>
      <c r="O82" s="23"/>
      <c r="P82" s="23"/>
      <c r="Q82" s="23"/>
      <c r="R82" s="24">
        <f t="shared" si="3"/>
        <v>0</v>
      </c>
      <c r="S82" s="24">
        <v>0</v>
      </c>
      <c r="T82" s="24">
        <v>0</v>
      </c>
      <c r="U82" s="22" t="s">
        <v>39</v>
      </c>
      <c r="V82" s="22" t="s">
        <v>40</v>
      </c>
      <c r="W82" s="22" t="s">
        <v>41</v>
      </c>
      <c r="X82" s="23"/>
      <c r="Y82" s="22"/>
      <c r="Z82" s="22">
        <v>20</v>
      </c>
      <c r="AA82" s="22">
        <v>30</v>
      </c>
      <c r="AB82" s="22">
        <v>45</v>
      </c>
      <c r="AC82" s="22">
        <v>5</v>
      </c>
      <c r="AD82" s="22"/>
      <c r="AE82" s="25"/>
    </row>
    <row r="83" spans="1:31" ht="15.75">
      <c r="A83" s="15">
        <v>4</v>
      </c>
      <c r="B83" s="18">
        <v>71</v>
      </c>
      <c r="C83" s="22" t="s">
        <v>163</v>
      </c>
      <c r="D83" s="23">
        <v>3.5</v>
      </c>
      <c r="E83" s="23">
        <v>1.5</v>
      </c>
      <c r="F83" s="23"/>
      <c r="G83" s="15">
        <v>377</v>
      </c>
      <c r="H83" s="22">
        <v>255</v>
      </c>
      <c r="I83" s="22">
        <v>0</v>
      </c>
      <c r="J83" s="22">
        <v>2</v>
      </c>
      <c r="K83" s="22">
        <v>0</v>
      </c>
      <c r="L83" s="26" t="s">
        <v>105</v>
      </c>
      <c r="M83" s="27"/>
      <c r="N83" s="26"/>
      <c r="O83" s="27"/>
      <c r="P83" s="27"/>
      <c r="Q83" s="27"/>
      <c r="R83" s="24">
        <f t="shared" si="3"/>
        <v>0</v>
      </c>
      <c r="S83" s="24">
        <v>0</v>
      </c>
      <c r="T83" s="24">
        <v>0</v>
      </c>
      <c r="U83" s="22" t="s">
        <v>51</v>
      </c>
      <c r="V83" s="22" t="s">
        <v>40</v>
      </c>
      <c r="W83" s="22" t="s">
        <v>45</v>
      </c>
      <c r="X83" s="23"/>
      <c r="Y83" s="22"/>
      <c r="Z83" s="22">
        <v>10</v>
      </c>
      <c r="AA83" s="22">
        <v>35</v>
      </c>
      <c r="AB83" s="22">
        <v>45</v>
      </c>
      <c r="AC83" s="22">
        <v>10</v>
      </c>
      <c r="AD83" s="22"/>
      <c r="AE83" s="25"/>
    </row>
    <row r="84" spans="1:31" ht="15.75">
      <c r="A84" s="15">
        <v>4</v>
      </c>
      <c r="B84" s="18">
        <v>72</v>
      </c>
      <c r="C84" s="22" t="s">
        <v>164</v>
      </c>
      <c r="D84" s="23">
        <v>6</v>
      </c>
      <c r="E84" s="23"/>
      <c r="F84" s="23">
        <v>3.5</v>
      </c>
      <c r="G84" s="15">
        <v>1153</v>
      </c>
      <c r="H84" s="22">
        <v>172</v>
      </c>
      <c r="I84" s="22">
        <v>3</v>
      </c>
      <c r="J84" s="22">
        <v>0</v>
      </c>
      <c r="K84" s="22">
        <v>0</v>
      </c>
      <c r="L84" s="22"/>
      <c r="M84" s="23"/>
      <c r="N84" s="22"/>
      <c r="O84" s="23"/>
      <c r="P84" s="23"/>
      <c r="Q84" s="23"/>
      <c r="R84" s="24">
        <f t="shared" si="3"/>
        <v>288.25</v>
      </c>
      <c r="S84" s="24">
        <v>0</v>
      </c>
      <c r="T84" s="24">
        <f>G84*0.25</f>
        <v>288.25</v>
      </c>
      <c r="U84" s="22" t="s">
        <v>51</v>
      </c>
      <c r="V84" s="22" t="s">
        <v>40</v>
      </c>
      <c r="W84" s="22" t="s">
        <v>45</v>
      </c>
      <c r="X84" s="23"/>
      <c r="Y84" s="22"/>
      <c r="Z84" s="22"/>
      <c r="AA84" s="22"/>
      <c r="AB84" s="22"/>
      <c r="AC84" s="22"/>
      <c r="AD84" s="22"/>
      <c r="AE84" s="25"/>
    </row>
    <row r="85" spans="1:31" ht="15.75">
      <c r="A85" s="15">
        <v>4</v>
      </c>
      <c r="B85" s="18">
        <v>73</v>
      </c>
      <c r="C85" s="22" t="s">
        <v>165</v>
      </c>
      <c r="D85" s="23">
        <v>4</v>
      </c>
      <c r="E85" s="23">
        <v>2.5</v>
      </c>
      <c r="F85" s="23"/>
      <c r="G85" s="15">
        <v>785</v>
      </c>
      <c r="H85" s="22">
        <v>288</v>
      </c>
      <c r="I85" s="22">
        <v>4</v>
      </c>
      <c r="J85" s="22">
        <v>0</v>
      </c>
      <c r="K85" s="22">
        <v>4</v>
      </c>
      <c r="L85" s="26" t="s">
        <v>105</v>
      </c>
      <c r="M85" s="27"/>
      <c r="N85" s="26"/>
      <c r="O85" s="27"/>
      <c r="P85" s="27"/>
      <c r="Q85" s="27"/>
      <c r="R85" s="24">
        <f t="shared" si="3"/>
        <v>0</v>
      </c>
      <c r="S85" s="24">
        <v>0</v>
      </c>
      <c r="T85" s="24">
        <v>0</v>
      </c>
      <c r="U85" s="22" t="s">
        <v>51</v>
      </c>
      <c r="V85" s="22" t="s">
        <v>43</v>
      </c>
      <c r="W85" s="22" t="s">
        <v>45</v>
      </c>
      <c r="X85" s="23"/>
      <c r="Y85" s="22"/>
      <c r="Z85" s="22">
        <v>15</v>
      </c>
      <c r="AA85" s="22">
        <v>15</v>
      </c>
      <c r="AB85" s="22">
        <v>40</v>
      </c>
      <c r="AC85" s="22">
        <v>30</v>
      </c>
      <c r="AD85" s="22"/>
      <c r="AE85" s="25"/>
    </row>
    <row r="86" spans="1:31" ht="15.75">
      <c r="A86" s="15">
        <v>4</v>
      </c>
      <c r="B86" s="18">
        <v>74</v>
      </c>
      <c r="C86" s="22" t="s">
        <v>166</v>
      </c>
      <c r="D86" s="23" t="s">
        <v>93</v>
      </c>
      <c r="E86" s="23"/>
      <c r="F86" s="23">
        <v>2.2999999999999998</v>
      </c>
      <c r="G86" s="15">
        <v>1251</v>
      </c>
      <c r="H86" s="22">
        <v>240</v>
      </c>
      <c r="I86" s="22">
        <v>3</v>
      </c>
      <c r="J86" s="22">
        <v>0</v>
      </c>
      <c r="K86" s="22">
        <v>2</v>
      </c>
      <c r="L86" s="22"/>
      <c r="M86" s="23"/>
      <c r="N86" s="22"/>
      <c r="O86" s="23"/>
      <c r="P86" s="23"/>
      <c r="Q86" s="23"/>
      <c r="R86" s="24">
        <f t="shared" si="3"/>
        <v>625.5</v>
      </c>
      <c r="S86" s="24">
        <v>0</v>
      </c>
      <c r="T86" s="24">
        <f>G86*0.5</f>
        <v>625.5</v>
      </c>
      <c r="U86" s="22" t="s">
        <v>39</v>
      </c>
      <c r="V86" s="22" t="s">
        <v>65</v>
      </c>
      <c r="W86" s="22" t="s">
        <v>102</v>
      </c>
      <c r="X86" s="23"/>
      <c r="Y86" s="22"/>
      <c r="Z86" s="22"/>
      <c r="AA86" s="22"/>
      <c r="AB86" s="22"/>
      <c r="AC86" s="22"/>
      <c r="AD86" s="22"/>
      <c r="AE86" s="25"/>
    </row>
    <row r="87" spans="1:31" ht="15.75">
      <c r="A87" s="15">
        <v>3</v>
      </c>
      <c r="B87" s="18">
        <v>75</v>
      </c>
      <c r="C87" s="22" t="s">
        <v>167</v>
      </c>
      <c r="D87" s="23">
        <v>5.5</v>
      </c>
      <c r="E87" s="23">
        <v>3.2</v>
      </c>
      <c r="F87" s="23"/>
      <c r="G87" s="15">
        <v>733</v>
      </c>
      <c r="H87" s="22">
        <v>215</v>
      </c>
      <c r="I87" s="22" t="s">
        <v>168</v>
      </c>
      <c r="J87" s="22" t="s">
        <v>169</v>
      </c>
      <c r="K87" s="22" t="s">
        <v>170</v>
      </c>
      <c r="L87" s="22"/>
      <c r="M87" s="23"/>
      <c r="N87" s="22"/>
      <c r="O87" s="23"/>
      <c r="P87" s="23"/>
      <c r="Q87" s="23"/>
      <c r="R87" s="24">
        <f t="shared" si="3"/>
        <v>0</v>
      </c>
      <c r="S87" s="24">
        <v>0</v>
      </c>
      <c r="T87" s="24">
        <v>0</v>
      </c>
      <c r="U87" s="22" t="s">
        <v>57</v>
      </c>
      <c r="V87" s="22" t="s">
        <v>65</v>
      </c>
      <c r="W87" s="22" t="s">
        <v>41</v>
      </c>
      <c r="X87" s="23"/>
      <c r="Y87" s="22"/>
      <c r="Z87" s="22">
        <v>20</v>
      </c>
      <c r="AA87" s="22">
        <v>40</v>
      </c>
      <c r="AB87" s="22">
        <v>40</v>
      </c>
      <c r="AC87" s="22"/>
      <c r="AD87" s="22"/>
      <c r="AE87" s="25" t="s">
        <v>171</v>
      </c>
    </row>
    <row r="88" spans="1:31" s="9" customFormat="1" ht="15.75">
      <c r="A88" s="15">
        <v>3</v>
      </c>
      <c r="B88" s="18">
        <v>76</v>
      </c>
      <c r="C88" s="22" t="s">
        <v>172</v>
      </c>
      <c r="D88" s="23">
        <v>4.2</v>
      </c>
      <c r="E88" s="23">
        <v>2.5</v>
      </c>
      <c r="F88" s="23"/>
      <c r="G88" s="15">
        <v>897</v>
      </c>
      <c r="H88" s="22">
        <v>72</v>
      </c>
      <c r="I88" s="22">
        <v>12</v>
      </c>
      <c r="J88" s="22">
        <v>5</v>
      </c>
      <c r="K88" s="22">
        <v>2</v>
      </c>
      <c r="L88" s="22"/>
      <c r="M88" s="23"/>
      <c r="N88" s="22"/>
      <c r="O88" s="23"/>
      <c r="P88" s="23"/>
      <c r="Q88" s="23"/>
      <c r="R88" s="24">
        <f t="shared" si="3"/>
        <v>0</v>
      </c>
      <c r="S88" s="24">
        <v>0</v>
      </c>
      <c r="T88" s="24">
        <v>0</v>
      </c>
      <c r="U88" s="22" t="s">
        <v>57</v>
      </c>
      <c r="V88" s="22" t="s">
        <v>41</v>
      </c>
      <c r="W88" s="22" t="s">
        <v>45</v>
      </c>
      <c r="X88" s="23"/>
      <c r="Y88" s="22"/>
      <c r="Z88" s="22">
        <v>20</v>
      </c>
      <c r="AA88" s="22">
        <v>30</v>
      </c>
      <c r="AB88" s="22">
        <v>50</v>
      </c>
      <c r="AC88" s="22"/>
      <c r="AD88" s="22"/>
      <c r="AE88" s="25"/>
    </row>
    <row r="89" spans="1:31" s="9" customFormat="1" ht="15.75">
      <c r="A89" s="15">
        <v>3</v>
      </c>
      <c r="B89" s="18">
        <v>77</v>
      </c>
      <c r="C89" s="22" t="s">
        <v>173</v>
      </c>
      <c r="D89" s="23">
        <v>5.8</v>
      </c>
      <c r="E89" s="23">
        <v>3</v>
      </c>
      <c r="F89" s="23"/>
      <c r="G89" s="15">
        <v>516</v>
      </c>
      <c r="H89" s="22">
        <v>156</v>
      </c>
      <c r="I89" s="22">
        <v>1</v>
      </c>
      <c r="J89" s="22">
        <v>1</v>
      </c>
      <c r="K89" s="22">
        <v>1</v>
      </c>
      <c r="L89" s="26" t="s">
        <v>105</v>
      </c>
      <c r="M89" s="27"/>
      <c r="N89" s="26"/>
      <c r="O89" s="27"/>
      <c r="P89" s="27"/>
      <c r="Q89" s="27"/>
      <c r="R89" s="24">
        <f t="shared" si="3"/>
        <v>0</v>
      </c>
      <c r="S89" s="24">
        <v>0</v>
      </c>
      <c r="T89" s="24">
        <v>0</v>
      </c>
      <c r="U89" s="22" t="s">
        <v>51</v>
      </c>
      <c r="V89" s="22" t="s">
        <v>40</v>
      </c>
      <c r="W89" s="22" t="s">
        <v>58</v>
      </c>
      <c r="X89" s="23"/>
      <c r="Y89" s="22"/>
      <c r="Z89" s="22">
        <v>15</v>
      </c>
      <c r="AA89" s="22">
        <v>15</v>
      </c>
      <c r="AB89" s="22">
        <v>45</v>
      </c>
      <c r="AC89" s="22">
        <v>25</v>
      </c>
      <c r="AD89" s="22"/>
      <c r="AE89" s="25"/>
    </row>
    <row r="90" spans="1:31" s="9" customFormat="1" ht="15.75">
      <c r="A90" s="15">
        <v>3</v>
      </c>
      <c r="B90" s="18">
        <v>78</v>
      </c>
      <c r="C90" s="22" t="s">
        <v>174</v>
      </c>
      <c r="D90" s="23">
        <v>1.5</v>
      </c>
      <c r="E90" s="23">
        <v>1</v>
      </c>
      <c r="F90" s="23"/>
      <c r="G90" s="15">
        <v>380</v>
      </c>
      <c r="H90" s="22">
        <v>116</v>
      </c>
      <c r="I90" s="22">
        <v>3</v>
      </c>
      <c r="J90" s="22">
        <v>2</v>
      </c>
      <c r="K90" s="22">
        <v>4</v>
      </c>
      <c r="L90" s="22"/>
      <c r="M90" s="23"/>
      <c r="N90" s="22"/>
      <c r="O90" s="23"/>
      <c r="P90" s="23"/>
      <c r="Q90" s="23"/>
      <c r="R90" s="24">
        <f t="shared" si="3"/>
        <v>0</v>
      </c>
      <c r="S90" s="24">
        <v>0</v>
      </c>
      <c r="T90" s="24">
        <v>0</v>
      </c>
      <c r="U90" s="22" t="s">
        <v>51</v>
      </c>
      <c r="V90" s="22" t="s">
        <v>65</v>
      </c>
      <c r="W90" s="22" t="s">
        <v>45</v>
      </c>
      <c r="X90" s="23"/>
      <c r="Y90" s="22"/>
      <c r="Z90" s="22">
        <v>10</v>
      </c>
      <c r="AA90" s="22">
        <v>30</v>
      </c>
      <c r="AB90" s="22">
        <v>55</v>
      </c>
      <c r="AC90" s="22">
        <v>5</v>
      </c>
      <c r="AD90" s="22"/>
      <c r="AE90" s="25"/>
    </row>
    <row r="91" spans="1:31" s="9" customFormat="1" ht="15.75">
      <c r="A91" s="15">
        <v>3</v>
      </c>
      <c r="B91" s="18">
        <v>79</v>
      </c>
      <c r="C91" s="22" t="s">
        <v>175</v>
      </c>
      <c r="D91" s="23" t="s">
        <v>93</v>
      </c>
      <c r="E91" s="23"/>
      <c r="F91" s="23">
        <v>2.5</v>
      </c>
      <c r="G91" s="15">
        <v>598</v>
      </c>
      <c r="H91" s="22">
        <v>226</v>
      </c>
      <c r="I91" s="22">
        <v>0</v>
      </c>
      <c r="J91" s="22">
        <v>1</v>
      </c>
      <c r="K91" s="22">
        <v>1</v>
      </c>
      <c r="L91" s="22"/>
      <c r="M91" s="23"/>
      <c r="N91" s="22"/>
      <c r="O91" s="23"/>
      <c r="P91" s="23"/>
      <c r="Q91" s="23"/>
      <c r="R91" s="24">
        <f t="shared" si="3"/>
        <v>0</v>
      </c>
      <c r="S91" s="24">
        <v>0</v>
      </c>
      <c r="T91" s="24">
        <v>0</v>
      </c>
      <c r="U91" s="22" t="s">
        <v>51</v>
      </c>
      <c r="V91" s="22" t="s">
        <v>40</v>
      </c>
      <c r="W91" s="22" t="s">
        <v>58</v>
      </c>
      <c r="X91" s="23"/>
      <c r="Y91" s="22"/>
      <c r="Z91" s="22"/>
      <c r="AA91" s="22"/>
      <c r="AB91" s="22"/>
      <c r="AC91" s="22"/>
      <c r="AD91" s="22"/>
      <c r="AE91" s="25"/>
    </row>
    <row r="92" spans="1:31" s="9" customFormat="1" ht="15.75">
      <c r="A92" s="15">
        <v>3</v>
      </c>
      <c r="B92" s="18">
        <v>80</v>
      </c>
      <c r="C92" s="22" t="s">
        <v>176</v>
      </c>
      <c r="D92" s="23">
        <v>4</v>
      </c>
      <c r="E92" s="23">
        <v>2.8</v>
      </c>
      <c r="F92" s="23"/>
      <c r="G92" s="15">
        <v>428</v>
      </c>
      <c r="H92" s="22">
        <v>246</v>
      </c>
      <c r="I92" s="22">
        <v>2</v>
      </c>
      <c r="J92" s="22">
        <v>2</v>
      </c>
      <c r="K92" s="22">
        <v>1</v>
      </c>
      <c r="L92" s="26" t="s">
        <v>105</v>
      </c>
      <c r="M92" s="27"/>
      <c r="N92" s="26"/>
      <c r="O92" s="27"/>
      <c r="P92" s="27"/>
      <c r="Q92" s="27"/>
      <c r="R92" s="24">
        <f t="shared" si="3"/>
        <v>0</v>
      </c>
      <c r="S92" s="24">
        <v>0</v>
      </c>
      <c r="T92" s="24">
        <v>0</v>
      </c>
      <c r="U92" s="22" t="s">
        <v>39</v>
      </c>
      <c r="V92" s="22" t="s">
        <v>65</v>
      </c>
      <c r="W92" s="22" t="s">
        <v>41</v>
      </c>
      <c r="X92" s="23"/>
      <c r="Y92" s="22"/>
      <c r="Z92" s="22">
        <v>10</v>
      </c>
      <c r="AA92" s="22">
        <v>15</v>
      </c>
      <c r="AB92" s="22">
        <v>55</v>
      </c>
      <c r="AC92" s="22">
        <v>20</v>
      </c>
      <c r="AD92" s="22"/>
      <c r="AE92" s="25"/>
    </row>
    <row r="93" spans="1:31" s="9" customFormat="1" ht="15.75">
      <c r="A93" s="15">
        <v>3</v>
      </c>
      <c r="B93" s="18">
        <v>81</v>
      </c>
      <c r="C93" s="22" t="s">
        <v>177</v>
      </c>
      <c r="D93" s="23">
        <v>5.9</v>
      </c>
      <c r="E93" s="23">
        <v>4.3</v>
      </c>
      <c r="F93" s="23"/>
      <c r="G93" s="15">
        <v>1036</v>
      </c>
      <c r="H93" s="22">
        <v>240</v>
      </c>
      <c r="I93" s="22">
        <v>2</v>
      </c>
      <c r="J93" s="22">
        <v>0</v>
      </c>
      <c r="K93" s="22">
        <v>0</v>
      </c>
      <c r="L93" s="22"/>
      <c r="M93" s="23"/>
      <c r="N93" s="22"/>
      <c r="O93" s="23"/>
      <c r="P93" s="23"/>
      <c r="Q93" s="23"/>
      <c r="R93" s="24">
        <f t="shared" si="3"/>
        <v>0</v>
      </c>
      <c r="S93" s="24">
        <v>0</v>
      </c>
      <c r="T93" s="24">
        <v>0</v>
      </c>
      <c r="U93" s="22" t="s">
        <v>39</v>
      </c>
      <c r="V93" s="22" t="s">
        <v>40</v>
      </c>
      <c r="W93" s="22" t="s">
        <v>45</v>
      </c>
      <c r="X93" s="23"/>
      <c r="Y93" s="22"/>
      <c r="Z93" s="22">
        <v>10</v>
      </c>
      <c r="AA93" s="22">
        <v>40</v>
      </c>
      <c r="AB93" s="22">
        <v>45</v>
      </c>
      <c r="AC93" s="22">
        <v>5</v>
      </c>
      <c r="AD93" s="22"/>
      <c r="AE93" s="25"/>
    </row>
    <row r="94" spans="1:31" s="9" customFormat="1" ht="15.75">
      <c r="A94" s="15">
        <v>3</v>
      </c>
      <c r="B94" s="18">
        <v>82</v>
      </c>
      <c r="C94" s="22" t="s">
        <v>178</v>
      </c>
      <c r="D94" s="23">
        <v>2.5</v>
      </c>
      <c r="E94" s="23">
        <v>0.3</v>
      </c>
      <c r="F94" s="23"/>
      <c r="G94" s="15">
        <v>574</v>
      </c>
      <c r="H94" s="22">
        <v>4</v>
      </c>
      <c r="I94" s="22">
        <v>0</v>
      </c>
      <c r="J94" s="22">
        <v>0</v>
      </c>
      <c r="K94" s="22">
        <v>4</v>
      </c>
      <c r="L94" s="22"/>
      <c r="M94" s="23"/>
      <c r="N94" s="22"/>
      <c r="O94" s="23"/>
      <c r="P94" s="23"/>
      <c r="Q94" s="23"/>
      <c r="R94" s="24">
        <f t="shared" si="3"/>
        <v>0</v>
      </c>
      <c r="S94" s="24">
        <v>0</v>
      </c>
      <c r="T94" s="24">
        <v>0</v>
      </c>
      <c r="U94" s="22" t="s">
        <v>57</v>
      </c>
      <c r="V94" s="22" t="s">
        <v>41</v>
      </c>
      <c r="W94" s="22" t="s">
        <v>45</v>
      </c>
      <c r="X94" s="23">
        <v>16.5</v>
      </c>
      <c r="Y94" s="22">
        <v>1230</v>
      </c>
      <c r="Z94" s="22">
        <v>30</v>
      </c>
      <c r="AA94" s="22">
        <v>25</v>
      </c>
      <c r="AB94" s="22">
        <v>40</v>
      </c>
      <c r="AC94" s="22">
        <v>5</v>
      </c>
      <c r="AD94" s="22"/>
      <c r="AE94" s="25"/>
    </row>
    <row r="95" spans="1:31" s="9" customFormat="1" ht="15.75">
      <c r="A95" s="15">
        <v>3</v>
      </c>
      <c r="B95" s="18">
        <v>83</v>
      </c>
      <c r="C95" s="22" t="s">
        <v>179</v>
      </c>
      <c r="D95" s="23">
        <v>7.4</v>
      </c>
      <c r="E95" s="23"/>
      <c r="F95" s="23">
        <v>3.3</v>
      </c>
      <c r="G95" s="15">
        <v>809</v>
      </c>
      <c r="H95" s="22">
        <v>238</v>
      </c>
      <c r="I95" s="22">
        <v>0</v>
      </c>
      <c r="J95" s="22">
        <v>0</v>
      </c>
      <c r="K95" s="22">
        <v>0</v>
      </c>
      <c r="L95" s="22"/>
      <c r="M95" s="23"/>
      <c r="N95" s="22"/>
      <c r="O95" s="23"/>
      <c r="P95" s="23"/>
      <c r="Q95" s="23"/>
      <c r="R95" s="24">
        <f t="shared" si="3"/>
        <v>0</v>
      </c>
      <c r="S95" s="24">
        <v>0</v>
      </c>
      <c r="T95" s="24">
        <v>0</v>
      </c>
      <c r="U95" s="22" t="s">
        <v>39</v>
      </c>
      <c r="V95" s="22" t="s">
        <v>65</v>
      </c>
      <c r="W95" s="22" t="s">
        <v>45</v>
      </c>
      <c r="X95" s="23">
        <v>14.5</v>
      </c>
      <c r="Y95" s="22">
        <v>1230</v>
      </c>
      <c r="Z95" s="22"/>
      <c r="AA95" s="22"/>
      <c r="AB95" s="22"/>
      <c r="AC95" s="22"/>
      <c r="AD95" s="22"/>
      <c r="AE95" s="25"/>
    </row>
    <row r="96" spans="1:31" s="9" customFormat="1" ht="15.75">
      <c r="A96" s="15">
        <v>3</v>
      </c>
      <c r="B96" s="18">
        <v>84</v>
      </c>
      <c r="C96" s="22" t="s">
        <v>180</v>
      </c>
      <c r="D96" s="23">
        <v>4.3</v>
      </c>
      <c r="E96" s="23">
        <v>2.5</v>
      </c>
      <c r="F96" s="23"/>
      <c r="G96" s="15">
        <v>1460</v>
      </c>
      <c r="H96" s="22">
        <v>222</v>
      </c>
      <c r="I96" s="22">
        <v>0</v>
      </c>
      <c r="J96" s="22">
        <v>3</v>
      </c>
      <c r="K96" s="22">
        <v>2</v>
      </c>
      <c r="L96" s="22">
        <v>312</v>
      </c>
      <c r="M96" s="23">
        <v>10.3</v>
      </c>
      <c r="N96" s="22" t="s">
        <v>83</v>
      </c>
      <c r="O96" s="23">
        <v>5.3</v>
      </c>
      <c r="P96" s="23">
        <v>6.3</v>
      </c>
      <c r="Q96" s="23">
        <v>7.8</v>
      </c>
      <c r="R96" s="24">
        <f t="shared" si="3"/>
        <v>0</v>
      </c>
      <c r="S96" s="24">
        <v>0</v>
      </c>
      <c r="T96" s="24">
        <v>0</v>
      </c>
      <c r="U96" s="22" t="s">
        <v>51</v>
      </c>
      <c r="V96" s="22" t="s">
        <v>65</v>
      </c>
      <c r="W96" s="22" t="s">
        <v>45</v>
      </c>
      <c r="X96" s="23"/>
      <c r="Y96" s="22"/>
      <c r="Z96" s="22">
        <v>5</v>
      </c>
      <c r="AA96" s="22">
        <v>30</v>
      </c>
      <c r="AB96" s="22">
        <v>45</v>
      </c>
      <c r="AC96" s="22">
        <v>15</v>
      </c>
      <c r="AD96" s="22">
        <v>5</v>
      </c>
      <c r="AE96" s="25" t="s">
        <v>181</v>
      </c>
    </row>
    <row r="97" spans="1:31" s="9" customFormat="1" ht="15.75">
      <c r="A97" s="15">
        <v>3</v>
      </c>
      <c r="B97" s="18">
        <v>85</v>
      </c>
      <c r="C97" s="22" t="s">
        <v>182</v>
      </c>
      <c r="D97" s="23">
        <v>1.2</v>
      </c>
      <c r="E97" s="23">
        <v>0.4</v>
      </c>
      <c r="F97" s="23">
        <v>0.5</v>
      </c>
      <c r="G97" s="15">
        <v>608</v>
      </c>
      <c r="H97" s="22">
        <v>7</v>
      </c>
      <c r="I97" s="22">
        <v>0</v>
      </c>
      <c r="J97" s="22">
        <v>0</v>
      </c>
      <c r="K97" s="22">
        <v>0</v>
      </c>
      <c r="L97" s="22"/>
      <c r="M97" s="23"/>
      <c r="N97" s="22"/>
      <c r="O97" s="23"/>
      <c r="P97" s="23"/>
      <c r="Q97" s="23"/>
      <c r="R97" s="24">
        <f t="shared" si="3"/>
        <v>0</v>
      </c>
      <c r="S97" s="24">
        <v>0</v>
      </c>
      <c r="T97" s="24">
        <v>0</v>
      </c>
      <c r="U97" s="22" t="s">
        <v>39</v>
      </c>
      <c r="V97" s="22" t="s">
        <v>40</v>
      </c>
      <c r="W97" s="22" t="s">
        <v>45</v>
      </c>
      <c r="X97" s="23">
        <v>19.5</v>
      </c>
      <c r="Y97" s="22">
        <v>1355</v>
      </c>
      <c r="Z97" s="22">
        <v>30</v>
      </c>
      <c r="AA97" s="22">
        <v>50</v>
      </c>
      <c r="AB97" s="22">
        <v>20</v>
      </c>
      <c r="AC97" s="22"/>
      <c r="AD97" s="22"/>
      <c r="AE97" s="25"/>
    </row>
    <row r="98" spans="1:31" s="9" customFormat="1" ht="15.75">
      <c r="A98" s="15">
        <v>3</v>
      </c>
      <c r="B98" s="18">
        <v>86</v>
      </c>
      <c r="C98" s="22" t="s">
        <v>183</v>
      </c>
      <c r="D98" s="23" t="s">
        <v>93</v>
      </c>
      <c r="E98" s="23">
        <v>1</v>
      </c>
      <c r="F98" s="23"/>
      <c r="G98" s="15">
        <v>594</v>
      </c>
      <c r="H98" s="22">
        <v>54</v>
      </c>
      <c r="I98" s="22">
        <v>0</v>
      </c>
      <c r="J98" s="22">
        <v>0</v>
      </c>
      <c r="K98" s="22">
        <v>0</v>
      </c>
      <c r="L98" s="22"/>
      <c r="M98" s="23"/>
      <c r="N98" s="22"/>
      <c r="O98" s="23"/>
      <c r="P98" s="23"/>
      <c r="Q98" s="23"/>
      <c r="R98" s="24">
        <f t="shared" si="3"/>
        <v>0</v>
      </c>
      <c r="S98" s="24">
        <v>0</v>
      </c>
      <c r="T98" s="24">
        <v>0</v>
      </c>
      <c r="U98" s="22" t="s">
        <v>39</v>
      </c>
      <c r="V98" s="22" t="s">
        <v>40</v>
      </c>
      <c r="W98" s="22" t="s">
        <v>45</v>
      </c>
      <c r="X98" s="23"/>
      <c r="Y98" s="22"/>
      <c r="Z98" s="22"/>
      <c r="AA98" s="22">
        <v>50</v>
      </c>
      <c r="AB98" s="22">
        <v>50</v>
      </c>
      <c r="AC98" s="22"/>
      <c r="AD98" s="22"/>
      <c r="AE98" s="25"/>
    </row>
    <row r="99" spans="1:31" s="9" customFormat="1" ht="15.75">
      <c r="A99" s="15">
        <v>3</v>
      </c>
      <c r="B99" s="18"/>
      <c r="C99" s="22" t="s">
        <v>184</v>
      </c>
      <c r="D99" s="23">
        <v>0.5</v>
      </c>
      <c r="E99" s="23">
        <v>0.3</v>
      </c>
      <c r="F99" s="23"/>
      <c r="G99" s="22"/>
      <c r="H99" s="22">
        <v>4</v>
      </c>
      <c r="I99" s="22">
        <v>0</v>
      </c>
      <c r="J99" s="22">
        <v>0</v>
      </c>
      <c r="K99" s="22">
        <v>0</v>
      </c>
      <c r="L99" s="22"/>
      <c r="M99" s="23"/>
      <c r="N99" s="22"/>
      <c r="O99" s="23"/>
      <c r="P99" s="23"/>
      <c r="Q99" s="23"/>
      <c r="R99" s="24">
        <f t="shared" si="3"/>
        <v>0</v>
      </c>
      <c r="S99" s="24">
        <v>0</v>
      </c>
      <c r="T99" s="24">
        <v>0</v>
      </c>
      <c r="U99" s="22" t="s">
        <v>57</v>
      </c>
      <c r="V99" s="22" t="s">
        <v>41</v>
      </c>
      <c r="W99" s="22" t="s">
        <v>45</v>
      </c>
      <c r="X99" s="23">
        <v>12</v>
      </c>
      <c r="Y99" s="22">
        <v>1355</v>
      </c>
      <c r="Z99" s="22">
        <v>70</v>
      </c>
      <c r="AA99" s="22">
        <v>30</v>
      </c>
      <c r="AB99" s="22"/>
      <c r="AC99" s="22"/>
      <c r="AD99" s="22"/>
      <c r="AE99" s="25" t="s">
        <v>185</v>
      </c>
    </row>
    <row r="100" spans="1:31" s="9" customFormat="1" ht="15.75">
      <c r="A100" s="15">
        <v>3</v>
      </c>
      <c r="B100" s="18">
        <v>87</v>
      </c>
      <c r="C100" s="22" t="s">
        <v>186</v>
      </c>
      <c r="D100" s="23" t="s">
        <v>91</v>
      </c>
      <c r="E100" s="23"/>
      <c r="F100" s="23">
        <v>3.1</v>
      </c>
      <c r="G100" s="15">
        <v>725</v>
      </c>
      <c r="H100" s="22">
        <v>135</v>
      </c>
      <c r="I100" s="22">
        <v>0</v>
      </c>
      <c r="J100" s="22">
        <v>0</v>
      </c>
      <c r="K100" s="22">
        <v>0</v>
      </c>
      <c r="L100" s="22"/>
      <c r="M100" s="23"/>
      <c r="N100" s="22"/>
      <c r="O100" s="23"/>
      <c r="P100" s="23"/>
      <c r="Q100" s="23"/>
      <c r="R100" s="24">
        <f t="shared" si="3"/>
        <v>362.5</v>
      </c>
      <c r="S100" s="24">
        <v>0</v>
      </c>
      <c r="T100" s="24">
        <f>G100*0.5</f>
        <v>362.5</v>
      </c>
      <c r="U100" s="22" t="s">
        <v>57</v>
      </c>
      <c r="V100" s="22" t="s">
        <v>65</v>
      </c>
      <c r="W100" s="22" t="s">
        <v>45</v>
      </c>
      <c r="X100" s="23"/>
      <c r="Y100" s="22"/>
      <c r="Z100" s="22"/>
      <c r="AA100" s="22"/>
      <c r="AB100" s="22"/>
      <c r="AC100" s="22"/>
      <c r="AD100" s="22"/>
      <c r="AE100" s="25"/>
    </row>
    <row r="101" spans="1:31" s="9" customFormat="1" ht="15.75">
      <c r="A101" s="15">
        <v>3</v>
      </c>
      <c r="B101" s="18">
        <v>88</v>
      </c>
      <c r="C101" s="22" t="s">
        <v>187</v>
      </c>
      <c r="D101" s="23">
        <v>0.6</v>
      </c>
      <c r="E101" s="23">
        <v>0.3</v>
      </c>
      <c r="F101" s="23"/>
      <c r="G101" s="15">
        <v>814</v>
      </c>
      <c r="H101" s="22">
        <v>86</v>
      </c>
      <c r="I101" s="22">
        <v>1</v>
      </c>
      <c r="J101" s="22">
        <v>3</v>
      </c>
      <c r="K101" s="22">
        <v>0</v>
      </c>
      <c r="L101" s="22"/>
      <c r="M101" s="23"/>
      <c r="N101" s="22"/>
      <c r="O101" s="23"/>
      <c r="P101" s="23"/>
      <c r="Q101" s="23"/>
      <c r="R101" s="24">
        <f t="shared" ref="R101:R132" si="4">S101+T101</f>
        <v>244.2</v>
      </c>
      <c r="S101" s="24">
        <f>G101*0.3</f>
        <v>244.2</v>
      </c>
      <c r="T101" s="24">
        <v>0</v>
      </c>
      <c r="U101" s="22" t="s">
        <v>57</v>
      </c>
      <c r="V101" s="22" t="s">
        <v>65</v>
      </c>
      <c r="W101" s="22" t="s">
        <v>45</v>
      </c>
      <c r="X101" s="23"/>
      <c r="Y101" s="22"/>
      <c r="Z101" s="22">
        <v>15</v>
      </c>
      <c r="AA101" s="22">
        <v>25</v>
      </c>
      <c r="AB101" s="22">
        <v>35</v>
      </c>
      <c r="AC101" s="22">
        <v>5</v>
      </c>
      <c r="AD101" s="22">
        <v>20</v>
      </c>
      <c r="AE101" s="25"/>
    </row>
    <row r="102" spans="1:31" s="9" customFormat="1" ht="15.75">
      <c r="A102" s="15">
        <v>3</v>
      </c>
      <c r="B102" s="18">
        <v>89</v>
      </c>
      <c r="C102" s="22" t="s">
        <v>188</v>
      </c>
      <c r="D102" s="23">
        <v>4.3</v>
      </c>
      <c r="E102" s="23">
        <v>3</v>
      </c>
      <c r="F102" s="23"/>
      <c r="G102" s="15">
        <v>698</v>
      </c>
      <c r="H102" s="22">
        <v>155</v>
      </c>
      <c r="I102" s="22">
        <v>3</v>
      </c>
      <c r="J102" s="22">
        <v>0</v>
      </c>
      <c r="K102" s="22">
        <v>2</v>
      </c>
      <c r="L102" s="26" t="s">
        <v>105</v>
      </c>
      <c r="M102" s="27"/>
      <c r="N102" s="26"/>
      <c r="O102" s="27"/>
      <c r="P102" s="27"/>
      <c r="Q102" s="27"/>
      <c r="R102" s="24">
        <f t="shared" si="4"/>
        <v>104.7</v>
      </c>
      <c r="S102" s="24">
        <f>G102*0.15</f>
        <v>104.7</v>
      </c>
      <c r="T102" s="24">
        <v>0</v>
      </c>
      <c r="U102" s="22" t="s">
        <v>51</v>
      </c>
      <c r="V102" s="22" t="s">
        <v>40</v>
      </c>
      <c r="W102" s="22" t="s">
        <v>45</v>
      </c>
      <c r="X102" s="23"/>
      <c r="Y102" s="22"/>
      <c r="Z102" s="22">
        <v>10</v>
      </c>
      <c r="AA102" s="22">
        <v>10</v>
      </c>
      <c r="AB102" s="22">
        <v>30</v>
      </c>
      <c r="AC102" s="22">
        <v>50</v>
      </c>
      <c r="AD102" s="22"/>
      <c r="AE102" s="25"/>
    </row>
    <row r="103" spans="1:31" s="9" customFormat="1" ht="15.75">
      <c r="A103" s="15">
        <v>3</v>
      </c>
      <c r="B103" s="18">
        <v>90</v>
      </c>
      <c r="C103" s="22" t="s">
        <v>189</v>
      </c>
      <c r="D103" s="23">
        <v>7</v>
      </c>
      <c r="E103" s="23"/>
      <c r="F103" s="23">
        <v>3.2</v>
      </c>
      <c r="G103" s="15">
        <v>1270</v>
      </c>
      <c r="H103" s="22">
        <v>210</v>
      </c>
      <c r="I103" s="22">
        <v>0</v>
      </c>
      <c r="J103" s="22">
        <v>0</v>
      </c>
      <c r="K103" s="22">
        <v>1</v>
      </c>
      <c r="L103" s="22"/>
      <c r="M103" s="23"/>
      <c r="N103" s="22"/>
      <c r="O103" s="23"/>
      <c r="P103" s="23"/>
      <c r="Q103" s="23"/>
      <c r="R103" s="24">
        <f t="shared" si="4"/>
        <v>571.5</v>
      </c>
      <c r="S103" s="24">
        <f>G103*0.45</f>
        <v>571.5</v>
      </c>
      <c r="T103" s="24">
        <v>0</v>
      </c>
      <c r="U103" s="22" t="s">
        <v>51</v>
      </c>
      <c r="V103" s="22" t="s">
        <v>43</v>
      </c>
      <c r="W103" s="22" t="s">
        <v>41</v>
      </c>
      <c r="X103" s="23"/>
      <c r="Y103" s="22"/>
      <c r="Z103" s="22"/>
      <c r="AA103" s="22"/>
      <c r="AB103" s="22"/>
      <c r="AC103" s="22"/>
      <c r="AD103" s="22"/>
      <c r="AE103" s="25"/>
    </row>
    <row r="104" spans="1:31" s="9" customFormat="1" ht="15.75">
      <c r="A104" s="15">
        <v>3</v>
      </c>
      <c r="B104" s="18">
        <v>91</v>
      </c>
      <c r="C104" s="22" t="s">
        <v>190</v>
      </c>
      <c r="D104" s="23">
        <v>4.5</v>
      </c>
      <c r="E104" s="23">
        <v>3.5</v>
      </c>
      <c r="F104" s="23"/>
      <c r="G104" s="15">
        <v>770</v>
      </c>
      <c r="H104" s="22">
        <v>276</v>
      </c>
      <c r="I104" s="22">
        <v>5</v>
      </c>
      <c r="J104" s="22">
        <v>3</v>
      </c>
      <c r="K104" s="22">
        <v>5</v>
      </c>
      <c r="L104" s="26" t="s">
        <v>105</v>
      </c>
      <c r="M104" s="27"/>
      <c r="N104" s="26"/>
      <c r="O104" s="27"/>
      <c r="P104" s="27"/>
      <c r="Q104" s="27"/>
      <c r="R104" s="24">
        <f t="shared" si="4"/>
        <v>0</v>
      </c>
      <c r="S104" s="24">
        <v>0</v>
      </c>
      <c r="T104" s="24">
        <v>0</v>
      </c>
      <c r="U104" s="22" t="s">
        <v>51</v>
      </c>
      <c r="V104" s="22" t="s">
        <v>43</v>
      </c>
      <c r="W104" s="22" t="s">
        <v>41</v>
      </c>
      <c r="X104" s="23"/>
      <c r="Y104" s="22"/>
      <c r="Z104" s="22">
        <v>10</v>
      </c>
      <c r="AA104" s="22">
        <v>15</v>
      </c>
      <c r="AB104" s="22">
        <v>50</v>
      </c>
      <c r="AC104" s="22">
        <v>25</v>
      </c>
      <c r="AD104" s="22"/>
      <c r="AE104" s="25"/>
    </row>
    <row r="105" spans="1:31" s="9" customFormat="1" ht="15.75">
      <c r="A105" s="15">
        <v>3</v>
      </c>
      <c r="B105" s="18">
        <v>92</v>
      </c>
      <c r="C105" s="22" t="s">
        <v>191</v>
      </c>
      <c r="D105" s="23">
        <v>6.2</v>
      </c>
      <c r="E105" s="23">
        <v>4</v>
      </c>
      <c r="F105" s="23"/>
      <c r="G105" s="15">
        <v>640</v>
      </c>
      <c r="H105" s="22">
        <v>162</v>
      </c>
      <c r="I105" s="22">
        <v>7</v>
      </c>
      <c r="J105" s="22">
        <v>6</v>
      </c>
      <c r="K105" s="22">
        <v>9</v>
      </c>
      <c r="L105" s="22"/>
      <c r="M105" s="23"/>
      <c r="N105" s="22"/>
      <c r="O105" s="23"/>
      <c r="P105" s="23"/>
      <c r="Q105" s="23"/>
      <c r="R105" s="24">
        <f t="shared" si="4"/>
        <v>192</v>
      </c>
      <c r="S105" s="24">
        <f>G105*0.3</f>
        <v>192</v>
      </c>
      <c r="T105" s="24">
        <v>0</v>
      </c>
      <c r="U105" s="22" t="s">
        <v>51</v>
      </c>
      <c r="V105" s="22" t="s">
        <v>43</v>
      </c>
      <c r="W105" s="22" t="s">
        <v>45</v>
      </c>
      <c r="X105" s="23"/>
      <c r="Y105" s="22"/>
      <c r="Z105" s="22">
        <v>10</v>
      </c>
      <c r="AA105" s="22">
        <v>35</v>
      </c>
      <c r="AB105" s="22">
        <v>50</v>
      </c>
      <c r="AC105" s="22">
        <v>5</v>
      </c>
      <c r="AD105" s="22"/>
      <c r="AE105" s="25"/>
    </row>
    <row r="106" spans="1:31" s="9" customFormat="1" ht="15.75">
      <c r="A106" s="15">
        <v>3</v>
      </c>
      <c r="B106" s="18">
        <v>93</v>
      </c>
      <c r="C106" s="22" t="s">
        <v>192</v>
      </c>
      <c r="D106" s="23" t="s">
        <v>67</v>
      </c>
      <c r="E106" s="23"/>
      <c r="F106" s="23">
        <v>3.8</v>
      </c>
      <c r="G106" s="15">
        <v>1211</v>
      </c>
      <c r="H106" s="22">
        <v>182</v>
      </c>
      <c r="I106" s="22">
        <v>3</v>
      </c>
      <c r="J106" s="22">
        <v>2</v>
      </c>
      <c r="K106" s="22">
        <v>2</v>
      </c>
      <c r="L106" s="22"/>
      <c r="M106" s="23"/>
      <c r="N106" s="22"/>
      <c r="O106" s="23"/>
      <c r="P106" s="23"/>
      <c r="Q106" s="23"/>
      <c r="R106" s="24">
        <f t="shared" si="4"/>
        <v>908.25</v>
      </c>
      <c r="S106" s="24">
        <v>0</v>
      </c>
      <c r="T106" s="24">
        <f>G106*0.75</f>
        <v>908.25</v>
      </c>
      <c r="U106" s="22" t="s">
        <v>51</v>
      </c>
      <c r="V106" s="22" t="s">
        <v>65</v>
      </c>
      <c r="W106" s="22" t="s">
        <v>45</v>
      </c>
      <c r="X106" s="23"/>
      <c r="Y106" s="22"/>
      <c r="Z106" s="22"/>
      <c r="AA106" s="22"/>
      <c r="AB106" s="22"/>
      <c r="AC106" s="22"/>
      <c r="AD106" s="22"/>
      <c r="AE106" s="25"/>
    </row>
    <row r="107" spans="1:31" s="9" customFormat="1" ht="15.75">
      <c r="A107" s="15">
        <v>3</v>
      </c>
      <c r="B107" s="18">
        <v>94</v>
      </c>
      <c r="C107" s="22" t="s">
        <v>193</v>
      </c>
      <c r="D107" s="23">
        <v>1.5</v>
      </c>
      <c r="E107" s="23">
        <v>0.5</v>
      </c>
      <c r="F107" s="23"/>
      <c r="G107" s="15">
        <v>1180</v>
      </c>
      <c r="H107" s="22">
        <v>156</v>
      </c>
      <c r="I107" s="22">
        <v>2</v>
      </c>
      <c r="J107" s="22">
        <v>3</v>
      </c>
      <c r="K107" s="22">
        <v>5</v>
      </c>
      <c r="L107" s="22"/>
      <c r="M107" s="23"/>
      <c r="N107" s="22"/>
      <c r="O107" s="23"/>
      <c r="P107" s="23"/>
      <c r="Q107" s="23"/>
      <c r="R107" s="24">
        <f t="shared" si="4"/>
        <v>0</v>
      </c>
      <c r="S107" s="24">
        <v>0</v>
      </c>
      <c r="T107" s="24">
        <v>0</v>
      </c>
      <c r="U107" s="22" t="s">
        <v>39</v>
      </c>
      <c r="V107" s="22" t="s">
        <v>65</v>
      </c>
      <c r="W107" s="22" t="s">
        <v>45</v>
      </c>
      <c r="X107" s="23">
        <v>16</v>
      </c>
      <c r="Y107" s="22">
        <v>1630</v>
      </c>
      <c r="Z107" s="22">
        <v>10</v>
      </c>
      <c r="AA107" s="22">
        <v>15</v>
      </c>
      <c r="AB107" s="22">
        <v>50</v>
      </c>
      <c r="AC107" s="22">
        <v>25</v>
      </c>
      <c r="AD107" s="22"/>
      <c r="AE107" s="25"/>
    </row>
    <row r="108" spans="1:31" s="9" customFormat="1" ht="15.75">
      <c r="A108" s="15">
        <v>3</v>
      </c>
      <c r="B108" s="18">
        <v>95</v>
      </c>
      <c r="C108" s="22" t="s">
        <v>194</v>
      </c>
      <c r="D108" s="23">
        <v>4</v>
      </c>
      <c r="E108" s="23">
        <v>3</v>
      </c>
      <c r="F108" s="23"/>
      <c r="G108" s="15">
        <v>959</v>
      </c>
      <c r="H108" s="22">
        <v>43</v>
      </c>
      <c r="I108" s="22">
        <v>30</v>
      </c>
      <c r="J108" s="22">
        <v>15</v>
      </c>
      <c r="K108" s="22">
        <v>32</v>
      </c>
      <c r="L108" s="26" t="s">
        <v>105</v>
      </c>
      <c r="M108" s="27"/>
      <c r="N108" s="26"/>
      <c r="O108" s="27"/>
      <c r="P108" s="27"/>
      <c r="Q108" s="27"/>
      <c r="R108" s="24">
        <f t="shared" si="4"/>
        <v>0</v>
      </c>
      <c r="S108" s="24">
        <v>0</v>
      </c>
      <c r="T108" s="24">
        <v>0</v>
      </c>
      <c r="U108" s="22" t="s">
        <v>51</v>
      </c>
      <c r="V108" s="22" t="s">
        <v>65</v>
      </c>
      <c r="W108" s="22" t="s">
        <v>45</v>
      </c>
      <c r="X108" s="23">
        <v>16</v>
      </c>
      <c r="Y108" s="22">
        <v>1630</v>
      </c>
      <c r="Z108" s="22">
        <v>30</v>
      </c>
      <c r="AA108" s="22">
        <v>30</v>
      </c>
      <c r="AB108" s="22">
        <v>35</v>
      </c>
      <c r="AC108" s="22">
        <v>0</v>
      </c>
      <c r="AD108" s="22">
        <v>5</v>
      </c>
      <c r="AE108" s="25"/>
    </row>
    <row r="109" spans="1:31" s="9" customFormat="1" ht="15.75">
      <c r="A109" s="15">
        <v>3</v>
      </c>
      <c r="B109" s="18">
        <v>96</v>
      </c>
      <c r="C109" s="22" t="s">
        <v>195</v>
      </c>
      <c r="D109" s="23">
        <v>2.9</v>
      </c>
      <c r="E109" s="23">
        <v>1.1000000000000001</v>
      </c>
      <c r="F109" s="23"/>
      <c r="G109" s="15">
        <v>856</v>
      </c>
      <c r="H109" s="22">
        <v>45</v>
      </c>
      <c r="I109" s="22">
        <v>2</v>
      </c>
      <c r="J109" s="22">
        <v>1</v>
      </c>
      <c r="K109" s="22">
        <v>3</v>
      </c>
      <c r="L109" s="22"/>
      <c r="M109" s="23"/>
      <c r="N109" s="22"/>
      <c r="O109" s="23"/>
      <c r="P109" s="23"/>
      <c r="Q109" s="23"/>
      <c r="R109" s="24">
        <f t="shared" si="4"/>
        <v>256.8</v>
      </c>
      <c r="S109" s="24">
        <v>0</v>
      </c>
      <c r="T109" s="24">
        <f>G109*0.3</f>
        <v>256.8</v>
      </c>
      <c r="U109" s="22" t="s">
        <v>51</v>
      </c>
      <c r="V109" s="22" t="s">
        <v>65</v>
      </c>
      <c r="W109" s="22" t="s">
        <v>45</v>
      </c>
      <c r="X109" s="23">
        <v>15</v>
      </c>
      <c r="Y109" s="22">
        <v>1700</v>
      </c>
      <c r="Z109" s="22">
        <v>40</v>
      </c>
      <c r="AA109" s="22">
        <v>50</v>
      </c>
      <c r="AB109" s="22">
        <v>10</v>
      </c>
      <c r="AC109" s="22"/>
      <c r="AD109" s="22"/>
      <c r="AE109" s="25"/>
    </row>
    <row r="110" spans="1:31" s="9" customFormat="1" ht="15.75">
      <c r="A110" s="15">
        <v>3</v>
      </c>
      <c r="B110" s="18">
        <v>97</v>
      </c>
      <c r="C110" s="22" t="s">
        <v>196</v>
      </c>
      <c r="D110" s="23">
        <v>6.5</v>
      </c>
      <c r="E110" s="23">
        <v>3.5</v>
      </c>
      <c r="F110" s="23"/>
      <c r="G110" s="15">
        <v>995</v>
      </c>
      <c r="H110" s="22">
        <v>195</v>
      </c>
      <c r="I110" s="22">
        <v>5</v>
      </c>
      <c r="J110" s="22">
        <v>6</v>
      </c>
      <c r="K110" s="22">
        <v>6</v>
      </c>
      <c r="L110" s="26"/>
      <c r="M110" s="27"/>
      <c r="N110" s="26"/>
      <c r="O110" s="27"/>
      <c r="P110" s="27"/>
      <c r="Q110" s="27"/>
      <c r="R110" s="24">
        <f t="shared" si="4"/>
        <v>99.5</v>
      </c>
      <c r="S110" s="24">
        <f>G110*0.1</f>
        <v>99.5</v>
      </c>
      <c r="T110" s="24">
        <v>0</v>
      </c>
      <c r="U110" s="22" t="s">
        <v>39</v>
      </c>
      <c r="V110" s="22" t="s">
        <v>43</v>
      </c>
      <c r="W110" s="22" t="s">
        <v>65</v>
      </c>
      <c r="X110" s="23">
        <v>17</v>
      </c>
      <c r="Y110" s="22">
        <v>1730</v>
      </c>
      <c r="Z110" s="22">
        <v>15</v>
      </c>
      <c r="AA110" s="22">
        <v>20</v>
      </c>
      <c r="AB110" s="22">
        <v>45</v>
      </c>
      <c r="AC110" s="22">
        <v>20</v>
      </c>
      <c r="AD110" s="22"/>
      <c r="AE110" s="25"/>
    </row>
    <row r="111" spans="1:31" s="9" customFormat="1" ht="15.75">
      <c r="A111" s="15">
        <v>3</v>
      </c>
      <c r="B111" s="18">
        <v>98</v>
      </c>
      <c r="C111" s="22" t="s">
        <v>197</v>
      </c>
      <c r="D111" s="23">
        <v>3.1</v>
      </c>
      <c r="E111" s="23">
        <v>1.1000000000000001</v>
      </c>
      <c r="F111" s="23"/>
      <c r="G111" s="15">
        <v>761</v>
      </c>
      <c r="H111" s="22">
        <v>22</v>
      </c>
      <c r="I111" s="22">
        <v>0</v>
      </c>
      <c r="J111" s="22">
        <v>1</v>
      </c>
      <c r="K111" s="22">
        <v>1</v>
      </c>
      <c r="L111" s="26"/>
      <c r="M111" s="27"/>
      <c r="N111" s="26"/>
      <c r="O111" s="27"/>
      <c r="P111" s="27"/>
      <c r="Q111" s="27"/>
      <c r="R111" s="24">
        <f t="shared" si="4"/>
        <v>418.55</v>
      </c>
      <c r="S111" s="24">
        <v>0</v>
      </c>
      <c r="T111" s="24">
        <f>G111*0.55</f>
        <v>418.55</v>
      </c>
      <c r="U111" s="22" t="s">
        <v>39</v>
      </c>
      <c r="V111" s="22" t="s">
        <v>45</v>
      </c>
      <c r="W111" s="22" t="s">
        <v>58</v>
      </c>
      <c r="X111" s="23">
        <v>16</v>
      </c>
      <c r="Y111" s="22">
        <v>1730</v>
      </c>
      <c r="Z111" s="22">
        <v>30</v>
      </c>
      <c r="AA111" s="22">
        <v>55</v>
      </c>
      <c r="AB111" s="22">
        <v>10</v>
      </c>
      <c r="AC111" s="22">
        <v>5</v>
      </c>
      <c r="AD111" s="22"/>
      <c r="AE111" s="25"/>
    </row>
    <row r="112" spans="1:31" s="9" customFormat="1" ht="15.75">
      <c r="A112" s="15">
        <v>3</v>
      </c>
      <c r="B112" s="18">
        <v>99</v>
      </c>
      <c r="C112" s="22" t="s">
        <v>198</v>
      </c>
      <c r="D112" s="23">
        <v>3.5</v>
      </c>
      <c r="E112" s="23">
        <v>2.5</v>
      </c>
      <c r="F112" s="23"/>
      <c r="G112" s="15">
        <v>336</v>
      </c>
      <c r="H112" s="22">
        <v>156</v>
      </c>
      <c r="I112" s="22">
        <v>2</v>
      </c>
      <c r="J112" s="22">
        <v>1</v>
      </c>
      <c r="K112" s="22">
        <v>2</v>
      </c>
      <c r="L112" s="26" t="s">
        <v>105</v>
      </c>
      <c r="M112" s="27"/>
      <c r="N112" s="26"/>
      <c r="O112" s="27"/>
      <c r="P112" s="27"/>
      <c r="Q112" s="27"/>
      <c r="R112" s="24">
        <f t="shared" si="4"/>
        <v>84</v>
      </c>
      <c r="S112" s="24">
        <v>0</v>
      </c>
      <c r="T112" s="24">
        <f>G112*0.25</f>
        <v>84</v>
      </c>
      <c r="U112" s="22" t="s">
        <v>39</v>
      </c>
      <c r="V112" s="22" t="s">
        <v>43</v>
      </c>
      <c r="W112" s="22" t="s">
        <v>65</v>
      </c>
      <c r="X112" s="23"/>
      <c r="Y112" s="22"/>
      <c r="Z112" s="22">
        <v>15</v>
      </c>
      <c r="AA112" s="22">
        <v>10</v>
      </c>
      <c r="AB112" s="22">
        <v>50</v>
      </c>
      <c r="AC112" s="22">
        <v>25</v>
      </c>
      <c r="AD112" s="22"/>
      <c r="AE112" s="25"/>
    </row>
    <row r="113" spans="1:31" s="9" customFormat="1" ht="15.75">
      <c r="A113" s="15">
        <v>3</v>
      </c>
      <c r="B113" s="18">
        <v>100</v>
      </c>
      <c r="C113" s="22" t="s">
        <v>199</v>
      </c>
      <c r="D113" s="23" t="s">
        <v>93</v>
      </c>
      <c r="E113" s="23"/>
      <c r="F113" s="23">
        <v>4.3</v>
      </c>
      <c r="G113" s="15">
        <v>777</v>
      </c>
      <c r="H113" s="22">
        <v>128</v>
      </c>
      <c r="I113" s="22">
        <v>0</v>
      </c>
      <c r="J113" s="22">
        <v>0</v>
      </c>
      <c r="K113" s="22">
        <v>5</v>
      </c>
      <c r="L113" s="26"/>
      <c r="M113" s="27"/>
      <c r="N113" s="26"/>
      <c r="O113" s="27"/>
      <c r="P113" s="27"/>
      <c r="Q113" s="27"/>
      <c r="R113" s="24">
        <f t="shared" si="4"/>
        <v>271.95</v>
      </c>
      <c r="S113" s="24">
        <v>0</v>
      </c>
      <c r="T113" s="24">
        <f>G113*0.35</f>
        <v>271.95</v>
      </c>
      <c r="U113" s="22" t="s">
        <v>51</v>
      </c>
      <c r="V113" s="22" t="s">
        <v>43</v>
      </c>
      <c r="W113" s="22" t="s">
        <v>45</v>
      </c>
      <c r="X113" s="23"/>
      <c r="Y113" s="22"/>
      <c r="Z113" s="22"/>
      <c r="AA113" s="22"/>
      <c r="AB113" s="22"/>
      <c r="AC113" s="22"/>
      <c r="AD113" s="22"/>
      <c r="AE113" s="25"/>
    </row>
    <row r="114" spans="1:31" s="9" customFormat="1" ht="15.75">
      <c r="A114" s="15">
        <v>3</v>
      </c>
      <c r="B114" s="18">
        <v>101</v>
      </c>
      <c r="C114" s="22" t="s">
        <v>200</v>
      </c>
      <c r="D114" s="23">
        <v>7.1</v>
      </c>
      <c r="E114" s="23">
        <v>4</v>
      </c>
      <c r="F114" s="23"/>
      <c r="G114" s="15">
        <v>902</v>
      </c>
      <c r="H114" s="22">
        <v>164</v>
      </c>
      <c r="I114" s="22">
        <v>10</v>
      </c>
      <c r="J114" s="22">
        <v>8</v>
      </c>
      <c r="K114" s="22">
        <v>6</v>
      </c>
      <c r="L114" s="26" t="s">
        <v>105</v>
      </c>
      <c r="M114" s="27"/>
      <c r="N114" s="26"/>
      <c r="O114" s="27"/>
      <c r="P114" s="27"/>
      <c r="Q114" s="27"/>
      <c r="R114" s="24">
        <f t="shared" si="4"/>
        <v>0</v>
      </c>
      <c r="S114" s="24">
        <v>0</v>
      </c>
      <c r="T114" s="24">
        <v>0</v>
      </c>
      <c r="U114" s="22" t="s">
        <v>39</v>
      </c>
      <c r="V114" s="22" t="s">
        <v>40</v>
      </c>
      <c r="W114" s="22" t="s">
        <v>45</v>
      </c>
      <c r="X114" s="23">
        <v>13</v>
      </c>
      <c r="Y114" s="22">
        <v>1130</v>
      </c>
      <c r="Z114" s="22">
        <v>10</v>
      </c>
      <c r="AA114" s="22">
        <v>20</v>
      </c>
      <c r="AB114" s="22">
        <v>35</v>
      </c>
      <c r="AC114" s="22">
        <v>35</v>
      </c>
      <c r="AD114" s="22"/>
      <c r="AE114" s="25"/>
    </row>
    <row r="115" spans="1:31" s="9" customFormat="1" ht="15.75">
      <c r="A115" s="15">
        <v>3</v>
      </c>
      <c r="B115" s="18">
        <v>102</v>
      </c>
      <c r="C115" s="22" t="s">
        <v>201</v>
      </c>
      <c r="D115" s="23">
        <v>4.5</v>
      </c>
      <c r="E115" s="23">
        <v>1.4</v>
      </c>
      <c r="F115" s="23"/>
      <c r="G115" s="15">
        <v>2014</v>
      </c>
      <c r="H115" s="22">
        <v>90</v>
      </c>
      <c r="I115" s="22">
        <v>70</v>
      </c>
      <c r="J115" s="22">
        <v>106</v>
      </c>
      <c r="K115" s="22">
        <v>168</v>
      </c>
      <c r="L115" s="26"/>
      <c r="M115" s="27"/>
      <c r="N115" s="26"/>
      <c r="O115" s="27"/>
      <c r="P115" s="27"/>
      <c r="Q115" s="27"/>
      <c r="R115" s="24">
        <f t="shared" si="4"/>
        <v>0</v>
      </c>
      <c r="S115" s="24">
        <v>0</v>
      </c>
      <c r="T115" s="24">
        <v>0</v>
      </c>
      <c r="U115" s="22" t="s">
        <v>39</v>
      </c>
      <c r="V115" s="22" t="s">
        <v>65</v>
      </c>
      <c r="W115" s="22" t="s">
        <v>45</v>
      </c>
      <c r="X115" s="23"/>
      <c r="Y115" s="22"/>
      <c r="Z115" s="22">
        <v>25</v>
      </c>
      <c r="AA115" s="22">
        <v>30</v>
      </c>
      <c r="AB115" s="22">
        <v>40</v>
      </c>
      <c r="AC115" s="22">
        <v>5</v>
      </c>
      <c r="AD115" s="22"/>
      <c r="AE115" s="25"/>
    </row>
    <row r="116" spans="1:31" s="9" customFormat="1" ht="15.75">
      <c r="A116" s="15">
        <v>3</v>
      </c>
      <c r="B116" s="18">
        <v>103</v>
      </c>
      <c r="C116" s="22" t="s">
        <v>202</v>
      </c>
      <c r="D116" s="23">
        <v>1.5</v>
      </c>
      <c r="E116" s="23">
        <v>0.4</v>
      </c>
      <c r="F116" s="23"/>
      <c r="G116" s="15">
        <v>703</v>
      </c>
      <c r="H116" s="22">
        <v>6</v>
      </c>
      <c r="I116" s="22">
        <v>0</v>
      </c>
      <c r="J116" s="22">
        <v>1</v>
      </c>
      <c r="K116" s="22">
        <v>2</v>
      </c>
      <c r="L116" s="26"/>
      <c r="M116" s="27"/>
      <c r="N116" s="26"/>
      <c r="O116" s="27"/>
      <c r="P116" s="27"/>
      <c r="Q116" s="27"/>
      <c r="R116" s="24">
        <f t="shared" si="4"/>
        <v>175.75</v>
      </c>
      <c r="S116" s="24">
        <f>G116*0.25</f>
        <v>175.75</v>
      </c>
      <c r="T116" s="24">
        <v>0</v>
      </c>
      <c r="U116" s="22" t="s">
        <v>51</v>
      </c>
      <c r="V116" s="22" t="s">
        <v>40</v>
      </c>
      <c r="W116" s="22" t="s">
        <v>45</v>
      </c>
      <c r="X116" s="23">
        <v>13.5</v>
      </c>
      <c r="Y116" s="22">
        <v>1125</v>
      </c>
      <c r="Z116" s="22">
        <v>30</v>
      </c>
      <c r="AA116" s="22">
        <v>20</v>
      </c>
      <c r="AB116" s="22">
        <v>20</v>
      </c>
      <c r="AC116" s="22">
        <v>15</v>
      </c>
      <c r="AD116" s="22">
        <v>15</v>
      </c>
      <c r="AE116" s="25"/>
    </row>
    <row r="117" spans="1:31" s="9" customFormat="1" ht="15.75">
      <c r="A117" s="15">
        <v>3</v>
      </c>
      <c r="B117" s="18">
        <v>104</v>
      </c>
      <c r="C117" s="22" t="s">
        <v>203</v>
      </c>
      <c r="D117" s="23">
        <v>8</v>
      </c>
      <c r="E117" s="23">
        <v>4.5</v>
      </c>
      <c r="F117" s="23"/>
      <c r="G117" s="15">
        <v>980</v>
      </c>
      <c r="H117" s="22">
        <v>156</v>
      </c>
      <c r="I117" s="22">
        <v>0</v>
      </c>
      <c r="J117" s="22">
        <v>2</v>
      </c>
      <c r="K117" s="22">
        <v>6</v>
      </c>
      <c r="L117" s="26"/>
      <c r="M117" s="27"/>
      <c r="N117" s="26"/>
      <c r="O117" s="27"/>
      <c r="P117" s="27"/>
      <c r="Q117" s="27"/>
      <c r="R117" s="24">
        <f t="shared" si="4"/>
        <v>98</v>
      </c>
      <c r="S117" s="24">
        <f>G117*0.1</f>
        <v>98</v>
      </c>
      <c r="T117" s="24">
        <v>0</v>
      </c>
      <c r="U117" s="22" t="s">
        <v>39</v>
      </c>
      <c r="V117" s="22" t="s">
        <v>43</v>
      </c>
      <c r="W117" s="22" t="s">
        <v>45</v>
      </c>
      <c r="X117" s="23"/>
      <c r="Y117" s="22"/>
      <c r="Z117" s="22">
        <v>5</v>
      </c>
      <c r="AA117" s="22">
        <v>10</v>
      </c>
      <c r="AB117" s="22">
        <v>50</v>
      </c>
      <c r="AC117" s="22">
        <v>30</v>
      </c>
      <c r="AD117" s="22">
        <v>5</v>
      </c>
      <c r="AE117" s="25"/>
    </row>
    <row r="118" spans="1:31" s="9" customFormat="1" ht="15.75">
      <c r="A118" s="15">
        <v>3</v>
      </c>
      <c r="B118" s="18">
        <v>105</v>
      </c>
      <c r="C118" s="22" t="s">
        <v>204</v>
      </c>
      <c r="D118" s="23">
        <v>5</v>
      </c>
      <c r="E118" s="23">
        <v>3.5</v>
      </c>
      <c r="F118" s="23"/>
      <c r="G118" s="15">
        <v>629</v>
      </c>
      <c r="H118" s="22">
        <v>132</v>
      </c>
      <c r="I118" s="22">
        <v>1</v>
      </c>
      <c r="J118" s="22">
        <v>0</v>
      </c>
      <c r="K118" s="22">
        <v>2</v>
      </c>
      <c r="L118" s="22">
        <v>228</v>
      </c>
      <c r="M118" s="23">
        <v>6.3</v>
      </c>
      <c r="N118" s="22">
        <v>1028</v>
      </c>
      <c r="O118" s="23">
        <v>5.8</v>
      </c>
      <c r="P118" s="23">
        <v>5.5</v>
      </c>
      <c r="Q118" s="23">
        <v>5.3</v>
      </c>
      <c r="R118" s="24">
        <f t="shared" si="4"/>
        <v>62.900000000000006</v>
      </c>
      <c r="S118" s="24">
        <f>G118*0.1</f>
        <v>62.900000000000006</v>
      </c>
      <c r="T118" s="24">
        <v>0</v>
      </c>
      <c r="U118" s="22" t="s">
        <v>39</v>
      </c>
      <c r="V118" s="22" t="s">
        <v>43</v>
      </c>
      <c r="W118" s="22" t="s">
        <v>41</v>
      </c>
      <c r="X118" s="23"/>
      <c r="Y118" s="22"/>
      <c r="Z118" s="22">
        <v>15</v>
      </c>
      <c r="AA118" s="22">
        <v>15</v>
      </c>
      <c r="AB118" s="22">
        <v>50</v>
      </c>
      <c r="AC118" s="22">
        <v>20</v>
      </c>
      <c r="AD118" s="22"/>
      <c r="AE118" s="25"/>
    </row>
    <row r="119" spans="1:31" s="9" customFormat="1" ht="15.75">
      <c r="A119" s="15">
        <v>3</v>
      </c>
      <c r="B119" s="18">
        <v>106</v>
      </c>
      <c r="C119" s="22" t="s">
        <v>205</v>
      </c>
      <c r="D119" s="23">
        <v>4.0999999999999996</v>
      </c>
      <c r="E119" s="23">
        <v>2.1</v>
      </c>
      <c r="F119" s="23"/>
      <c r="G119" s="15">
        <v>593</v>
      </c>
      <c r="H119" s="22">
        <v>116</v>
      </c>
      <c r="I119" s="22">
        <v>0</v>
      </c>
      <c r="J119" s="22">
        <v>0</v>
      </c>
      <c r="K119" s="22">
        <v>0</v>
      </c>
      <c r="L119" s="26"/>
      <c r="M119" s="27"/>
      <c r="N119" s="26"/>
      <c r="O119" s="27"/>
      <c r="P119" s="27"/>
      <c r="Q119" s="27"/>
      <c r="R119" s="24">
        <f t="shared" si="4"/>
        <v>0</v>
      </c>
      <c r="S119" s="24">
        <v>0</v>
      </c>
      <c r="T119" s="24">
        <v>0</v>
      </c>
      <c r="U119" s="22" t="s">
        <v>39</v>
      </c>
      <c r="V119" s="22" t="s">
        <v>65</v>
      </c>
      <c r="W119" s="22" t="s">
        <v>45</v>
      </c>
      <c r="X119" s="23"/>
      <c r="Y119" s="22"/>
      <c r="Z119" s="22">
        <v>10</v>
      </c>
      <c r="AA119" s="22">
        <v>35</v>
      </c>
      <c r="AB119" s="22">
        <v>45</v>
      </c>
      <c r="AC119" s="22">
        <v>10</v>
      </c>
      <c r="AD119" s="22"/>
      <c r="AE119" s="25"/>
    </row>
    <row r="120" spans="1:31" ht="15.75">
      <c r="A120" s="15">
        <v>2</v>
      </c>
      <c r="B120" s="18">
        <v>107</v>
      </c>
      <c r="C120" s="22" t="s">
        <v>206</v>
      </c>
      <c r="D120" s="23">
        <v>5.3</v>
      </c>
      <c r="E120" s="23">
        <v>4.0999999999999996</v>
      </c>
      <c r="F120" s="23"/>
      <c r="G120" s="15">
        <v>985</v>
      </c>
      <c r="H120" s="22">
        <v>206</v>
      </c>
      <c r="I120" s="22">
        <v>0</v>
      </c>
      <c r="J120" s="22">
        <v>0</v>
      </c>
      <c r="K120" s="22">
        <v>0</v>
      </c>
      <c r="L120" s="26" t="s">
        <v>105</v>
      </c>
      <c r="M120" s="27"/>
      <c r="N120" s="26"/>
      <c r="O120" s="27"/>
      <c r="P120" s="27"/>
      <c r="Q120" s="27"/>
      <c r="R120" s="24">
        <f t="shared" si="4"/>
        <v>49.25</v>
      </c>
      <c r="S120" s="24">
        <f>G120*0.05</f>
        <v>49.25</v>
      </c>
      <c r="T120" s="24">
        <v>0</v>
      </c>
      <c r="U120" s="22" t="s">
        <v>39</v>
      </c>
      <c r="V120" s="22" t="s">
        <v>40</v>
      </c>
      <c r="W120" s="22" t="s">
        <v>41</v>
      </c>
      <c r="X120" s="23"/>
      <c r="Y120" s="22"/>
      <c r="Z120" s="22">
        <v>20</v>
      </c>
      <c r="AA120" s="22">
        <v>15</v>
      </c>
      <c r="AB120" s="22">
        <v>20</v>
      </c>
      <c r="AC120" s="22">
        <v>40</v>
      </c>
      <c r="AD120" s="22">
        <v>5</v>
      </c>
      <c r="AE120" s="25"/>
    </row>
    <row r="121" spans="1:31" ht="15.75">
      <c r="A121" s="15">
        <v>2</v>
      </c>
      <c r="B121" s="18">
        <v>108</v>
      </c>
      <c r="C121" s="22" t="s">
        <v>207</v>
      </c>
      <c r="D121" s="23">
        <v>5.0999999999999996</v>
      </c>
      <c r="E121" s="23">
        <v>3</v>
      </c>
      <c r="F121" s="23"/>
      <c r="G121" s="15">
        <v>1056</v>
      </c>
      <c r="H121" s="22">
        <v>236</v>
      </c>
      <c r="I121" s="22">
        <v>8</v>
      </c>
      <c r="J121" s="22">
        <v>3</v>
      </c>
      <c r="K121" s="22">
        <v>3</v>
      </c>
      <c r="L121" s="26"/>
      <c r="M121" s="27"/>
      <c r="N121" s="26"/>
      <c r="O121" s="27"/>
      <c r="P121" s="27"/>
      <c r="Q121" s="27"/>
      <c r="R121" s="24">
        <f t="shared" si="4"/>
        <v>0</v>
      </c>
      <c r="S121" s="24">
        <v>0</v>
      </c>
      <c r="T121" s="24">
        <v>0</v>
      </c>
      <c r="U121" s="22" t="s">
        <v>51</v>
      </c>
      <c r="V121" s="22" t="s">
        <v>43</v>
      </c>
      <c r="W121" s="22" t="s">
        <v>45</v>
      </c>
      <c r="X121" s="23"/>
      <c r="Y121" s="22"/>
      <c r="Z121" s="22">
        <v>15</v>
      </c>
      <c r="AA121" s="22">
        <v>25</v>
      </c>
      <c r="AB121" s="22">
        <v>45</v>
      </c>
      <c r="AC121" s="22">
        <v>15</v>
      </c>
      <c r="AD121" s="22"/>
      <c r="AE121" s="25"/>
    </row>
    <row r="122" spans="1:31" ht="15.75">
      <c r="A122" s="15">
        <v>2</v>
      </c>
      <c r="B122" s="18">
        <v>109</v>
      </c>
      <c r="C122" s="22" t="s">
        <v>208</v>
      </c>
      <c r="D122" s="23">
        <v>2.1</v>
      </c>
      <c r="E122" s="23">
        <v>1.1000000000000001</v>
      </c>
      <c r="F122" s="23"/>
      <c r="G122" s="15">
        <v>533</v>
      </c>
      <c r="H122" s="22">
        <v>189</v>
      </c>
      <c r="I122" s="22">
        <v>4</v>
      </c>
      <c r="J122" s="22">
        <v>1</v>
      </c>
      <c r="K122" s="22">
        <v>0</v>
      </c>
      <c r="L122" s="22">
        <v>312</v>
      </c>
      <c r="M122" s="23">
        <v>5.7</v>
      </c>
      <c r="N122" s="22" t="s">
        <v>69</v>
      </c>
      <c r="O122" s="23">
        <v>4.8</v>
      </c>
      <c r="P122" s="23">
        <v>5.0999999999999996</v>
      </c>
      <c r="Q122" s="23">
        <v>5.3</v>
      </c>
      <c r="R122" s="24">
        <f t="shared" si="4"/>
        <v>0</v>
      </c>
      <c r="S122" s="24">
        <v>0</v>
      </c>
      <c r="T122" s="24">
        <v>0</v>
      </c>
      <c r="U122" s="22" t="s">
        <v>39</v>
      </c>
      <c r="V122" s="22" t="s">
        <v>40</v>
      </c>
      <c r="W122" s="22" t="s">
        <v>41</v>
      </c>
      <c r="X122" s="23"/>
      <c r="Y122" s="22"/>
      <c r="Z122" s="22">
        <v>10</v>
      </c>
      <c r="AA122" s="22">
        <v>35</v>
      </c>
      <c r="AB122" s="22">
        <v>50</v>
      </c>
      <c r="AC122" s="22">
        <v>5</v>
      </c>
      <c r="AD122" s="22"/>
      <c r="AE122" s="25"/>
    </row>
    <row r="123" spans="1:31" ht="15.75">
      <c r="A123" s="15">
        <v>2</v>
      </c>
      <c r="B123" s="18">
        <v>110</v>
      </c>
      <c r="C123" s="22" t="s">
        <v>209</v>
      </c>
      <c r="D123" s="23">
        <v>4.5</v>
      </c>
      <c r="E123" s="23">
        <v>2.6</v>
      </c>
      <c r="F123" s="23"/>
      <c r="G123" s="15">
        <v>265</v>
      </c>
      <c r="H123" s="22">
        <v>165</v>
      </c>
      <c r="I123" s="22">
        <v>0</v>
      </c>
      <c r="J123" s="22">
        <v>0</v>
      </c>
      <c r="K123" s="22">
        <v>0</v>
      </c>
      <c r="L123" s="26"/>
      <c r="M123" s="27"/>
      <c r="N123" s="26"/>
      <c r="O123" s="27"/>
      <c r="P123" s="27"/>
      <c r="Q123" s="27"/>
      <c r="R123" s="24">
        <f t="shared" si="4"/>
        <v>0</v>
      </c>
      <c r="S123" s="24">
        <v>0</v>
      </c>
      <c r="T123" s="24">
        <v>0</v>
      </c>
      <c r="U123" s="22" t="s">
        <v>57</v>
      </c>
      <c r="V123" s="22" t="s">
        <v>41</v>
      </c>
      <c r="W123" s="22" t="s">
        <v>45</v>
      </c>
      <c r="X123" s="23"/>
      <c r="Y123" s="22"/>
      <c r="Z123" s="22">
        <v>5</v>
      </c>
      <c r="AA123" s="22">
        <v>30</v>
      </c>
      <c r="AB123" s="22">
        <v>50</v>
      </c>
      <c r="AC123" s="22">
        <v>15</v>
      </c>
      <c r="AD123" s="22"/>
      <c r="AE123" s="25"/>
    </row>
    <row r="124" spans="1:31" ht="15.75">
      <c r="A124" s="15">
        <v>2</v>
      </c>
      <c r="B124" s="18">
        <v>111</v>
      </c>
      <c r="C124" s="22" t="s">
        <v>210</v>
      </c>
      <c r="D124" s="23">
        <v>5.8</v>
      </c>
      <c r="E124" s="23">
        <v>4</v>
      </c>
      <c r="F124" s="23"/>
      <c r="G124" s="15">
        <v>1351</v>
      </c>
      <c r="H124" s="22">
        <v>192</v>
      </c>
      <c r="I124" s="22">
        <v>2</v>
      </c>
      <c r="J124" s="22">
        <v>1</v>
      </c>
      <c r="K124" s="22">
        <v>5</v>
      </c>
      <c r="L124" s="26"/>
      <c r="M124" s="27"/>
      <c r="N124" s="26"/>
      <c r="O124" s="27"/>
      <c r="P124" s="27"/>
      <c r="Q124" s="27"/>
      <c r="R124" s="24">
        <f t="shared" si="4"/>
        <v>0</v>
      </c>
      <c r="S124" s="24">
        <v>0</v>
      </c>
      <c r="T124" s="24">
        <v>0</v>
      </c>
      <c r="U124" s="22" t="s">
        <v>51</v>
      </c>
      <c r="V124" s="22" t="s">
        <v>43</v>
      </c>
      <c r="W124" s="22" t="s">
        <v>211</v>
      </c>
      <c r="X124" s="23"/>
      <c r="Y124" s="22"/>
      <c r="Z124" s="22">
        <v>5</v>
      </c>
      <c r="AA124" s="22">
        <v>30</v>
      </c>
      <c r="AB124" s="22">
        <v>50</v>
      </c>
      <c r="AC124" s="22">
        <v>15</v>
      </c>
      <c r="AD124" s="22"/>
      <c r="AE124" s="25"/>
    </row>
    <row r="125" spans="1:31" ht="15.75">
      <c r="A125" s="15">
        <v>2</v>
      </c>
      <c r="B125" s="18">
        <v>112</v>
      </c>
      <c r="C125" s="22" t="s">
        <v>212</v>
      </c>
      <c r="D125" s="23">
        <v>6.5</v>
      </c>
      <c r="E125" s="23"/>
      <c r="F125" s="23">
        <v>3</v>
      </c>
      <c r="G125" s="15">
        <v>947</v>
      </c>
      <c r="H125" s="22">
        <v>178</v>
      </c>
      <c r="I125" s="22">
        <v>0</v>
      </c>
      <c r="J125" s="22">
        <v>0</v>
      </c>
      <c r="K125" s="22">
        <v>0</v>
      </c>
      <c r="L125" s="26"/>
      <c r="M125" s="27"/>
      <c r="N125" s="26"/>
      <c r="O125" s="27"/>
      <c r="P125" s="27"/>
      <c r="Q125" s="27"/>
      <c r="R125" s="24">
        <f t="shared" si="4"/>
        <v>0</v>
      </c>
      <c r="S125" s="24">
        <v>0</v>
      </c>
      <c r="T125" s="24">
        <v>0</v>
      </c>
      <c r="U125" s="22" t="s">
        <v>51</v>
      </c>
      <c r="V125" s="22" t="s">
        <v>43</v>
      </c>
      <c r="W125" s="22" t="s">
        <v>211</v>
      </c>
      <c r="X125" s="23"/>
      <c r="Y125" s="22"/>
      <c r="Z125" s="22"/>
      <c r="AA125" s="22"/>
      <c r="AB125" s="22"/>
      <c r="AC125" s="22"/>
      <c r="AD125" s="22"/>
      <c r="AE125" s="25"/>
    </row>
    <row r="126" spans="1:31" ht="15.75">
      <c r="A126" s="15">
        <v>2</v>
      </c>
      <c r="B126" s="18">
        <v>113</v>
      </c>
      <c r="C126" s="22" t="s">
        <v>213</v>
      </c>
      <c r="D126" s="23">
        <v>3.8</v>
      </c>
      <c r="E126" s="23">
        <v>1.3</v>
      </c>
      <c r="F126" s="23"/>
      <c r="G126" s="15">
        <v>571</v>
      </c>
      <c r="H126" s="22">
        <v>56</v>
      </c>
      <c r="I126" s="22">
        <v>3</v>
      </c>
      <c r="J126" s="22">
        <v>3</v>
      </c>
      <c r="K126" s="22">
        <v>7</v>
      </c>
      <c r="L126" s="26"/>
      <c r="M126" s="27"/>
      <c r="N126" s="26"/>
      <c r="O126" s="27"/>
      <c r="P126" s="27"/>
      <c r="Q126" s="27"/>
      <c r="R126" s="24">
        <f t="shared" si="4"/>
        <v>0</v>
      </c>
      <c r="S126" s="24">
        <v>0</v>
      </c>
      <c r="T126" s="24">
        <v>0</v>
      </c>
      <c r="U126" s="22" t="s">
        <v>51</v>
      </c>
      <c r="V126" s="22" t="s">
        <v>43</v>
      </c>
      <c r="W126" s="22" t="s">
        <v>214</v>
      </c>
      <c r="X126" s="23"/>
      <c r="Y126" s="22"/>
      <c r="Z126" s="22">
        <v>20</v>
      </c>
      <c r="AA126" s="22">
        <v>20</v>
      </c>
      <c r="AB126" s="22">
        <v>40</v>
      </c>
      <c r="AC126" s="22">
        <v>10</v>
      </c>
      <c r="AD126" s="22">
        <v>10</v>
      </c>
      <c r="AE126" s="25"/>
    </row>
    <row r="127" spans="1:31" ht="15.75">
      <c r="A127" s="15">
        <v>2</v>
      </c>
      <c r="B127" s="18">
        <v>114</v>
      </c>
      <c r="C127" s="22" t="s">
        <v>215</v>
      </c>
      <c r="D127" s="23">
        <v>2.1</v>
      </c>
      <c r="E127" s="23">
        <v>1.5</v>
      </c>
      <c r="F127" s="23"/>
      <c r="G127" s="15">
        <v>600</v>
      </c>
      <c r="H127" s="22">
        <v>252</v>
      </c>
      <c r="I127" s="22">
        <v>1</v>
      </c>
      <c r="J127" s="22">
        <v>0</v>
      </c>
      <c r="K127" s="22">
        <v>6</v>
      </c>
      <c r="L127" s="22">
        <v>312</v>
      </c>
      <c r="M127" s="23">
        <v>6.8</v>
      </c>
      <c r="N127" s="22">
        <v>542</v>
      </c>
      <c r="O127" s="23">
        <v>4.5999999999999996</v>
      </c>
      <c r="P127" s="23">
        <v>5.3</v>
      </c>
      <c r="Q127" s="23">
        <v>6.6</v>
      </c>
      <c r="R127" s="24">
        <f t="shared" si="4"/>
        <v>0</v>
      </c>
      <c r="S127" s="24">
        <v>0</v>
      </c>
      <c r="T127" s="24">
        <v>0</v>
      </c>
      <c r="U127" s="22" t="s">
        <v>39</v>
      </c>
      <c r="V127" s="22" t="s">
        <v>43</v>
      </c>
      <c r="W127" s="22" t="s">
        <v>211</v>
      </c>
      <c r="X127" s="23"/>
      <c r="Y127" s="22"/>
      <c r="Z127" s="22">
        <v>15</v>
      </c>
      <c r="AA127" s="22">
        <v>35</v>
      </c>
      <c r="AB127" s="22">
        <v>45</v>
      </c>
      <c r="AC127" s="22">
        <v>5</v>
      </c>
      <c r="AD127" s="22"/>
      <c r="AE127" s="25"/>
    </row>
    <row r="128" spans="1:31" ht="15.75">
      <c r="A128" s="15">
        <v>2</v>
      </c>
      <c r="B128" s="18">
        <v>115</v>
      </c>
      <c r="C128" s="22" t="s">
        <v>216</v>
      </c>
      <c r="D128" s="23">
        <v>4.5</v>
      </c>
      <c r="E128" s="23">
        <v>3.5</v>
      </c>
      <c r="F128" s="23"/>
      <c r="G128" s="15">
        <v>401</v>
      </c>
      <c r="H128" s="22">
        <v>262</v>
      </c>
      <c r="I128" s="22">
        <v>2</v>
      </c>
      <c r="J128" s="22">
        <v>1</v>
      </c>
      <c r="K128" s="22">
        <v>2</v>
      </c>
      <c r="L128" s="26"/>
      <c r="M128" s="27"/>
      <c r="N128" s="26"/>
      <c r="O128" s="27"/>
      <c r="P128" s="27"/>
      <c r="Q128" s="27"/>
      <c r="R128" s="24">
        <f t="shared" si="4"/>
        <v>0</v>
      </c>
      <c r="S128" s="24">
        <v>0</v>
      </c>
      <c r="T128" s="24">
        <v>0</v>
      </c>
      <c r="U128" s="22" t="s">
        <v>51</v>
      </c>
      <c r="V128" s="22" t="s">
        <v>65</v>
      </c>
      <c r="W128" s="22" t="s">
        <v>217</v>
      </c>
      <c r="X128" s="23">
        <v>15</v>
      </c>
      <c r="Y128" s="22">
        <v>1530</v>
      </c>
      <c r="Z128" s="22">
        <v>15</v>
      </c>
      <c r="AA128" s="22">
        <v>20</v>
      </c>
      <c r="AB128" s="22">
        <v>50</v>
      </c>
      <c r="AC128" s="22">
        <v>15</v>
      </c>
      <c r="AD128" s="22"/>
      <c r="AE128" s="25"/>
    </row>
    <row r="129" spans="1:31" ht="15.75">
      <c r="A129" s="15">
        <v>1</v>
      </c>
      <c r="B129" s="18">
        <v>116</v>
      </c>
      <c r="C129" s="22" t="s">
        <v>218</v>
      </c>
      <c r="D129" s="23">
        <v>1.9</v>
      </c>
      <c r="E129" s="23">
        <v>0.8</v>
      </c>
      <c r="F129" s="23"/>
      <c r="G129" s="15">
        <v>103</v>
      </c>
      <c r="H129" s="22">
        <v>4.4000000000000004</v>
      </c>
      <c r="I129" s="22">
        <v>0</v>
      </c>
      <c r="J129" s="22">
        <v>1</v>
      </c>
      <c r="K129" s="22">
        <v>2</v>
      </c>
      <c r="L129" s="26"/>
      <c r="M129" s="27"/>
      <c r="N129" s="26"/>
      <c r="O129" s="27"/>
      <c r="P129" s="27"/>
      <c r="Q129" s="27"/>
      <c r="R129" s="24">
        <f t="shared" si="4"/>
        <v>0</v>
      </c>
      <c r="S129" s="24">
        <v>0</v>
      </c>
      <c r="T129" s="24">
        <v>0</v>
      </c>
      <c r="U129" s="22" t="s">
        <v>57</v>
      </c>
      <c r="V129" s="22" t="s">
        <v>41</v>
      </c>
      <c r="W129" s="22" t="s">
        <v>45</v>
      </c>
      <c r="X129" s="23">
        <v>13</v>
      </c>
      <c r="Y129" s="22">
        <v>1530</v>
      </c>
      <c r="Z129" s="22"/>
      <c r="AA129" s="22"/>
      <c r="AB129" s="22"/>
      <c r="AC129" s="22"/>
      <c r="AD129" s="22"/>
      <c r="AE129" s="25"/>
    </row>
    <row r="130" spans="1:31" ht="15.75">
      <c r="A130" s="15">
        <v>1</v>
      </c>
      <c r="B130" s="18">
        <v>117</v>
      </c>
      <c r="C130" s="22" t="s">
        <v>219</v>
      </c>
      <c r="D130" s="23">
        <v>3.5</v>
      </c>
      <c r="E130" s="23">
        <v>1.9</v>
      </c>
      <c r="F130" s="23"/>
      <c r="G130" s="15">
        <v>505</v>
      </c>
      <c r="H130" s="22">
        <v>268</v>
      </c>
      <c r="I130" s="22">
        <v>1</v>
      </c>
      <c r="J130" s="22">
        <v>3</v>
      </c>
      <c r="K130" s="22">
        <v>9</v>
      </c>
      <c r="L130" s="22">
        <v>345</v>
      </c>
      <c r="M130" s="23">
        <v>5.8</v>
      </c>
      <c r="N130" s="22">
        <v>745</v>
      </c>
      <c r="O130" s="23">
        <v>3.4</v>
      </c>
      <c r="P130" s="23">
        <v>4.3</v>
      </c>
      <c r="Q130" s="23">
        <v>5.6</v>
      </c>
      <c r="R130" s="24">
        <f t="shared" si="4"/>
        <v>0</v>
      </c>
      <c r="S130" s="24">
        <v>0</v>
      </c>
      <c r="T130" s="24">
        <v>0</v>
      </c>
      <c r="U130" s="22" t="s">
        <v>51</v>
      </c>
      <c r="V130" s="22" t="s">
        <v>43</v>
      </c>
      <c r="W130" s="22" t="s">
        <v>220</v>
      </c>
      <c r="X130" s="23"/>
      <c r="Y130" s="22"/>
      <c r="Z130" s="22">
        <v>10</v>
      </c>
      <c r="AA130" s="22">
        <v>20</v>
      </c>
      <c r="AB130" s="22">
        <v>50</v>
      </c>
      <c r="AC130" s="22">
        <v>20</v>
      </c>
      <c r="AD130" s="22"/>
      <c r="AE130" s="25"/>
    </row>
    <row r="131" spans="1:31" ht="15.75">
      <c r="A131" s="15">
        <v>1</v>
      </c>
      <c r="B131" s="18">
        <v>118</v>
      </c>
      <c r="C131" s="22" t="s">
        <v>221</v>
      </c>
      <c r="D131" s="23">
        <v>3.1</v>
      </c>
      <c r="E131" s="23">
        <v>1.8</v>
      </c>
      <c r="F131" s="23"/>
      <c r="G131" s="15">
        <v>714</v>
      </c>
      <c r="H131" s="22">
        <v>9</v>
      </c>
      <c r="I131" s="22">
        <v>4</v>
      </c>
      <c r="J131" s="22">
        <v>4</v>
      </c>
      <c r="K131" s="22">
        <v>11</v>
      </c>
      <c r="L131" s="26"/>
      <c r="M131" s="27"/>
      <c r="N131" s="26"/>
      <c r="O131" s="27"/>
      <c r="P131" s="27"/>
      <c r="Q131" s="27"/>
      <c r="R131" s="24">
        <f t="shared" si="4"/>
        <v>0</v>
      </c>
      <c r="S131" s="24">
        <v>0</v>
      </c>
      <c r="T131" s="24">
        <v>0</v>
      </c>
      <c r="U131" s="22" t="s">
        <v>51</v>
      </c>
      <c r="V131" s="22" t="s">
        <v>65</v>
      </c>
      <c r="W131" s="22" t="s">
        <v>45</v>
      </c>
      <c r="X131" s="23">
        <v>18.5</v>
      </c>
      <c r="Y131" s="22">
        <v>1600</v>
      </c>
      <c r="Z131" s="22">
        <v>30</v>
      </c>
      <c r="AA131" s="22">
        <v>25</v>
      </c>
      <c r="AB131" s="22">
        <v>40</v>
      </c>
      <c r="AC131" s="22">
        <v>5</v>
      </c>
      <c r="AD131" s="22"/>
      <c r="AE131" s="25"/>
    </row>
    <row r="132" spans="1:31" ht="15.75">
      <c r="A132" s="15">
        <v>1</v>
      </c>
      <c r="B132" s="18">
        <v>119</v>
      </c>
      <c r="C132" s="22" t="s">
        <v>222</v>
      </c>
      <c r="D132" s="23">
        <v>7</v>
      </c>
      <c r="E132" s="23"/>
      <c r="F132" s="23">
        <v>2.9</v>
      </c>
      <c r="G132" s="15">
        <v>900</v>
      </c>
      <c r="H132" s="22">
        <v>276</v>
      </c>
      <c r="I132" s="22">
        <v>0</v>
      </c>
      <c r="J132" s="22">
        <v>0</v>
      </c>
      <c r="K132" s="22">
        <v>0</v>
      </c>
      <c r="L132" s="26"/>
      <c r="M132" s="27"/>
      <c r="N132" s="26"/>
      <c r="O132" s="27"/>
      <c r="P132" s="27"/>
      <c r="Q132" s="27"/>
      <c r="R132" s="24">
        <f t="shared" si="4"/>
        <v>0</v>
      </c>
      <c r="S132" s="24">
        <v>0</v>
      </c>
      <c r="T132" s="24">
        <v>0</v>
      </c>
      <c r="U132" s="22" t="s">
        <v>51</v>
      </c>
      <c r="V132" s="22" t="s">
        <v>65</v>
      </c>
      <c r="W132" s="22" t="s">
        <v>62</v>
      </c>
      <c r="X132" s="23"/>
      <c r="Y132" s="22"/>
      <c r="Z132" s="22"/>
      <c r="AA132" s="22"/>
      <c r="AB132" s="22"/>
      <c r="AC132" s="22"/>
      <c r="AD132" s="22"/>
      <c r="AE132" s="25"/>
    </row>
    <row r="133" spans="1:31" ht="15.75">
      <c r="A133" s="15">
        <v>1</v>
      </c>
      <c r="B133" s="18">
        <v>120</v>
      </c>
      <c r="C133" s="22" t="s">
        <v>223</v>
      </c>
      <c r="D133" s="23">
        <v>6.6</v>
      </c>
      <c r="E133" s="23">
        <v>3.9</v>
      </c>
      <c r="F133" s="23"/>
      <c r="G133" s="15">
        <v>771</v>
      </c>
      <c r="H133" s="22">
        <v>220</v>
      </c>
      <c r="I133" s="22">
        <v>0</v>
      </c>
      <c r="J133" s="22">
        <v>0</v>
      </c>
      <c r="K133" s="22">
        <v>2</v>
      </c>
      <c r="L133" s="26"/>
      <c r="M133" s="27"/>
      <c r="N133" s="26"/>
      <c r="O133" s="27"/>
      <c r="P133" s="27"/>
      <c r="Q133" s="27"/>
      <c r="R133" s="24">
        <f t="shared" ref="R133:R154" si="5">S133+T133</f>
        <v>0</v>
      </c>
      <c r="S133" s="24">
        <v>0</v>
      </c>
      <c r="T133" s="24">
        <v>0</v>
      </c>
      <c r="U133" s="22" t="s">
        <v>51</v>
      </c>
      <c r="V133" s="22" t="s">
        <v>65</v>
      </c>
      <c r="W133" s="22" t="s">
        <v>45</v>
      </c>
      <c r="X133" s="23"/>
      <c r="Y133" s="22"/>
      <c r="Z133" s="22">
        <v>15</v>
      </c>
      <c r="AA133" s="22">
        <v>30</v>
      </c>
      <c r="AB133" s="22">
        <v>50</v>
      </c>
      <c r="AC133" s="22">
        <v>5</v>
      </c>
      <c r="AD133" s="22"/>
      <c r="AE133" s="25"/>
    </row>
    <row r="134" spans="1:31" ht="15.75">
      <c r="A134" s="15">
        <v>1</v>
      </c>
      <c r="B134" s="18">
        <v>121</v>
      </c>
      <c r="C134" s="22" t="s">
        <v>224</v>
      </c>
      <c r="D134" s="23">
        <v>4.2</v>
      </c>
      <c r="E134" s="23">
        <v>3.5</v>
      </c>
      <c r="F134" s="23"/>
      <c r="G134" s="15">
        <v>1522</v>
      </c>
      <c r="H134" s="22">
        <v>172</v>
      </c>
      <c r="I134" s="22">
        <v>17</v>
      </c>
      <c r="J134" s="22">
        <v>27</v>
      </c>
      <c r="K134" s="22">
        <v>34</v>
      </c>
      <c r="L134" s="26"/>
      <c r="M134" s="27"/>
      <c r="N134" s="26"/>
      <c r="O134" s="27"/>
      <c r="P134" s="27"/>
      <c r="Q134" s="27"/>
      <c r="R134" s="24">
        <f t="shared" si="5"/>
        <v>0</v>
      </c>
      <c r="S134" s="24">
        <v>0</v>
      </c>
      <c r="T134" s="24">
        <v>0</v>
      </c>
      <c r="U134" s="22" t="s">
        <v>51</v>
      </c>
      <c r="V134" s="22" t="s">
        <v>43</v>
      </c>
      <c r="W134" s="22" t="s">
        <v>62</v>
      </c>
      <c r="X134" s="23"/>
      <c r="Y134" s="22"/>
      <c r="Z134" s="22">
        <v>10</v>
      </c>
      <c r="AA134" s="22">
        <v>35</v>
      </c>
      <c r="AB134" s="22">
        <v>50</v>
      </c>
      <c r="AC134" s="22">
        <v>5</v>
      </c>
      <c r="AD134" s="22"/>
      <c r="AE134" s="25"/>
    </row>
    <row r="135" spans="1:31" ht="15.75">
      <c r="A135" s="15">
        <v>1</v>
      </c>
      <c r="B135" s="18">
        <v>122</v>
      </c>
      <c r="C135" s="22" t="s">
        <v>225</v>
      </c>
      <c r="D135" s="23">
        <v>5</v>
      </c>
      <c r="E135" s="23">
        <v>2.8</v>
      </c>
      <c r="F135" s="23"/>
      <c r="G135" s="15">
        <v>1566</v>
      </c>
      <c r="H135" s="22">
        <v>180</v>
      </c>
      <c r="I135" s="22">
        <v>0</v>
      </c>
      <c r="J135" s="22">
        <v>3</v>
      </c>
      <c r="K135" s="22">
        <v>3</v>
      </c>
      <c r="L135" s="26"/>
      <c r="M135" s="27"/>
      <c r="N135" s="26"/>
      <c r="O135" s="27"/>
      <c r="P135" s="27"/>
      <c r="Q135" s="27"/>
      <c r="R135" s="24">
        <f t="shared" si="5"/>
        <v>0</v>
      </c>
      <c r="S135" s="24">
        <v>0</v>
      </c>
      <c r="T135" s="24">
        <v>0</v>
      </c>
      <c r="U135" s="22" t="s">
        <v>51</v>
      </c>
      <c r="V135" s="22" t="s">
        <v>43</v>
      </c>
      <c r="W135" s="22" t="s">
        <v>62</v>
      </c>
      <c r="X135" s="23"/>
      <c r="Y135" s="22"/>
      <c r="Z135" s="22">
        <v>10</v>
      </c>
      <c r="AA135" s="22">
        <v>35</v>
      </c>
      <c r="AB135" s="22">
        <v>45</v>
      </c>
      <c r="AC135" s="22">
        <v>5</v>
      </c>
      <c r="AD135" s="22">
        <v>5</v>
      </c>
      <c r="AE135" s="25"/>
    </row>
    <row r="136" spans="1:31" ht="15.75">
      <c r="A136" s="15">
        <v>1</v>
      </c>
      <c r="B136" s="18">
        <v>123</v>
      </c>
      <c r="C136" s="22" t="s">
        <v>226</v>
      </c>
      <c r="D136" s="23">
        <v>3.5</v>
      </c>
      <c r="E136" s="23">
        <v>1.5</v>
      </c>
      <c r="F136" s="23"/>
      <c r="G136" s="15">
        <v>1171</v>
      </c>
      <c r="H136" s="22">
        <v>90</v>
      </c>
      <c r="I136" s="22">
        <v>3</v>
      </c>
      <c r="J136" s="22">
        <v>3</v>
      </c>
      <c r="K136" s="22">
        <v>4</v>
      </c>
      <c r="L136" s="26"/>
      <c r="M136" s="27"/>
      <c r="N136" s="26"/>
      <c r="O136" s="27"/>
      <c r="P136" s="27"/>
      <c r="Q136" s="27"/>
      <c r="R136" s="24">
        <f t="shared" si="5"/>
        <v>0</v>
      </c>
      <c r="S136" s="24">
        <v>0</v>
      </c>
      <c r="T136" s="24">
        <v>0</v>
      </c>
      <c r="U136" s="22" t="s">
        <v>57</v>
      </c>
      <c r="V136" s="22" t="s">
        <v>45</v>
      </c>
      <c r="W136" s="22" t="s">
        <v>62</v>
      </c>
      <c r="X136" s="23"/>
      <c r="Y136" s="22"/>
      <c r="Z136" s="22">
        <v>15</v>
      </c>
      <c r="AA136" s="22">
        <v>45</v>
      </c>
      <c r="AB136" s="22">
        <v>35</v>
      </c>
      <c r="AC136" s="22">
        <v>5</v>
      </c>
      <c r="AD136" s="22"/>
      <c r="AE136" s="25"/>
    </row>
    <row r="137" spans="1:31" ht="15.75">
      <c r="A137" s="15">
        <v>1</v>
      </c>
      <c r="B137" s="18">
        <v>124</v>
      </c>
      <c r="C137" s="22" t="s">
        <v>227</v>
      </c>
      <c r="D137" s="23">
        <v>2.4</v>
      </c>
      <c r="E137" s="23">
        <v>1.1000000000000001</v>
      </c>
      <c r="F137" s="23"/>
      <c r="G137" s="22">
        <v>560</v>
      </c>
      <c r="H137" s="22">
        <v>11</v>
      </c>
      <c r="I137" s="22">
        <v>2</v>
      </c>
      <c r="J137" s="22">
        <v>1</v>
      </c>
      <c r="K137" s="22">
        <v>1</v>
      </c>
      <c r="L137" s="26"/>
      <c r="M137" s="27"/>
      <c r="N137" s="26"/>
      <c r="O137" s="27"/>
      <c r="P137" s="27"/>
      <c r="Q137" s="27"/>
      <c r="R137" s="24">
        <f t="shared" si="5"/>
        <v>0</v>
      </c>
      <c r="S137" s="24">
        <v>0</v>
      </c>
      <c r="T137" s="24">
        <v>0</v>
      </c>
      <c r="U137" s="22" t="s">
        <v>57</v>
      </c>
      <c r="V137" s="22" t="s">
        <v>62</v>
      </c>
      <c r="W137" s="22" t="s">
        <v>228</v>
      </c>
      <c r="X137" s="23">
        <v>13</v>
      </c>
      <c r="Y137" s="22">
        <v>1210</v>
      </c>
      <c r="Z137" s="22">
        <v>80</v>
      </c>
      <c r="AA137" s="22">
        <v>20</v>
      </c>
      <c r="AB137" s="22"/>
      <c r="AC137" s="22"/>
      <c r="AD137" s="22"/>
      <c r="AE137" s="25"/>
    </row>
    <row r="138" spans="1:31" ht="15.75">
      <c r="A138" s="15">
        <v>1</v>
      </c>
      <c r="B138" s="18">
        <v>125</v>
      </c>
      <c r="C138" s="22" t="s">
        <v>229</v>
      </c>
      <c r="D138" s="23" t="s">
        <v>61</v>
      </c>
      <c r="E138" s="23"/>
      <c r="F138" s="23">
        <v>4.2</v>
      </c>
      <c r="G138" s="15">
        <v>887</v>
      </c>
      <c r="H138" s="22">
        <v>205</v>
      </c>
      <c r="I138" s="22">
        <v>0</v>
      </c>
      <c r="J138" s="22">
        <v>0</v>
      </c>
      <c r="K138" s="22">
        <v>0</v>
      </c>
      <c r="L138" s="26"/>
      <c r="M138" s="27"/>
      <c r="N138" s="26"/>
      <c r="O138" s="27"/>
      <c r="P138" s="27"/>
      <c r="Q138" s="27"/>
      <c r="R138" s="24">
        <f t="shared" si="5"/>
        <v>0</v>
      </c>
      <c r="S138" s="24">
        <v>0</v>
      </c>
      <c r="T138" s="24">
        <v>0</v>
      </c>
      <c r="U138" s="22" t="s">
        <v>39</v>
      </c>
      <c r="V138" s="22" t="s">
        <v>43</v>
      </c>
      <c r="W138" s="22" t="s">
        <v>45</v>
      </c>
      <c r="X138" s="23">
        <v>14.5</v>
      </c>
      <c r="Y138" s="22">
        <v>1220</v>
      </c>
      <c r="Z138" s="22"/>
      <c r="AA138" s="22"/>
      <c r="AB138" s="22"/>
      <c r="AC138" s="22"/>
      <c r="AD138" s="22"/>
      <c r="AE138" s="25"/>
    </row>
    <row r="139" spans="1:31" ht="15.75">
      <c r="A139" s="15">
        <v>1</v>
      </c>
      <c r="B139" s="18">
        <v>126</v>
      </c>
      <c r="C139" s="22" t="s">
        <v>230</v>
      </c>
      <c r="D139" s="23">
        <v>4.8</v>
      </c>
      <c r="E139" s="23">
        <v>1.5</v>
      </c>
      <c r="F139" s="23"/>
      <c r="G139" s="15">
        <v>1629</v>
      </c>
      <c r="H139" s="22">
        <v>42</v>
      </c>
      <c r="I139" s="22">
        <v>10</v>
      </c>
      <c r="J139" s="22">
        <v>7</v>
      </c>
      <c r="K139" s="22">
        <v>19</v>
      </c>
      <c r="L139" s="26"/>
      <c r="M139" s="27"/>
      <c r="N139" s="26"/>
      <c r="O139" s="27"/>
      <c r="P139" s="27"/>
      <c r="Q139" s="27"/>
      <c r="R139" s="24">
        <f t="shared" si="5"/>
        <v>651.6</v>
      </c>
      <c r="S139" s="24">
        <f>G139*0.4</f>
        <v>651.6</v>
      </c>
      <c r="T139" s="24">
        <v>0</v>
      </c>
      <c r="U139" s="22" t="s">
        <v>39</v>
      </c>
      <c r="V139" s="22" t="s">
        <v>43</v>
      </c>
      <c r="W139" s="22" t="s">
        <v>45</v>
      </c>
      <c r="X139" s="23"/>
      <c r="Y139" s="22"/>
      <c r="Z139" s="22">
        <v>30</v>
      </c>
      <c r="AA139" s="22">
        <v>25</v>
      </c>
      <c r="AB139" s="22">
        <v>40</v>
      </c>
      <c r="AC139" s="22">
        <v>5</v>
      </c>
      <c r="AD139" s="22"/>
      <c r="AE139" s="25"/>
    </row>
    <row r="140" spans="1:31" ht="15.75">
      <c r="A140" s="15">
        <v>1</v>
      </c>
      <c r="B140" s="18">
        <v>127</v>
      </c>
      <c r="C140" s="22" t="s">
        <v>231</v>
      </c>
      <c r="D140" s="23">
        <v>4.9000000000000004</v>
      </c>
      <c r="E140" s="23">
        <v>3.8</v>
      </c>
      <c r="F140" s="23"/>
      <c r="G140" s="15">
        <v>352</v>
      </c>
      <c r="H140" s="22">
        <v>170</v>
      </c>
      <c r="I140" s="22">
        <v>8</v>
      </c>
      <c r="J140" s="22">
        <v>5</v>
      </c>
      <c r="K140" s="22">
        <v>4</v>
      </c>
      <c r="L140" s="26"/>
      <c r="M140" s="27"/>
      <c r="N140" s="26"/>
      <c r="O140" s="27"/>
      <c r="P140" s="27"/>
      <c r="Q140" s="27"/>
      <c r="R140" s="24">
        <f t="shared" si="5"/>
        <v>0</v>
      </c>
      <c r="S140" s="24">
        <v>0</v>
      </c>
      <c r="T140" s="24">
        <v>0</v>
      </c>
      <c r="U140" s="22" t="s">
        <v>51</v>
      </c>
      <c r="V140" s="22" t="s">
        <v>40</v>
      </c>
      <c r="W140" s="22" t="s">
        <v>211</v>
      </c>
      <c r="X140" s="23"/>
      <c r="Y140" s="22"/>
      <c r="Z140" s="22">
        <v>15</v>
      </c>
      <c r="AA140" s="22">
        <v>30</v>
      </c>
      <c r="AB140" s="22">
        <v>45</v>
      </c>
      <c r="AC140" s="22">
        <v>10</v>
      </c>
      <c r="AD140" s="22"/>
      <c r="AE140" s="25"/>
    </row>
    <row r="141" spans="1:31" ht="15.75">
      <c r="A141" s="15">
        <v>1</v>
      </c>
      <c r="B141" s="18">
        <v>128</v>
      </c>
      <c r="C141" s="22" t="s">
        <v>232</v>
      </c>
      <c r="D141" s="23" t="s">
        <v>91</v>
      </c>
      <c r="E141" s="23"/>
      <c r="F141" s="23">
        <v>4.3</v>
      </c>
      <c r="G141" s="15">
        <v>578</v>
      </c>
      <c r="H141" s="22">
        <v>165</v>
      </c>
      <c r="I141" s="22">
        <v>0</v>
      </c>
      <c r="J141" s="22">
        <v>1</v>
      </c>
      <c r="K141" s="22">
        <v>1</v>
      </c>
      <c r="L141" s="26"/>
      <c r="M141" s="27"/>
      <c r="N141" s="26"/>
      <c r="O141" s="27"/>
      <c r="P141" s="27"/>
      <c r="Q141" s="27"/>
      <c r="R141" s="24">
        <f t="shared" si="5"/>
        <v>28.900000000000002</v>
      </c>
      <c r="S141" s="24">
        <v>0</v>
      </c>
      <c r="T141" s="24">
        <f>G141*0.05</f>
        <v>28.900000000000002</v>
      </c>
      <c r="U141" s="22" t="s">
        <v>51</v>
      </c>
      <c r="V141" s="22" t="s">
        <v>43</v>
      </c>
      <c r="W141" s="22" t="s">
        <v>62</v>
      </c>
      <c r="X141" s="23"/>
      <c r="Y141" s="22"/>
      <c r="Z141" s="22"/>
      <c r="AA141" s="22"/>
      <c r="AB141" s="22"/>
      <c r="AC141" s="22"/>
      <c r="AD141" s="22"/>
      <c r="AE141" s="25"/>
    </row>
    <row r="142" spans="1:31" ht="15.75">
      <c r="A142" s="15">
        <v>1</v>
      </c>
      <c r="B142" s="18">
        <v>129</v>
      </c>
      <c r="C142" s="22" t="s">
        <v>233</v>
      </c>
      <c r="D142" s="23" t="s">
        <v>67</v>
      </c>
      <c r="E142" s="23"/>
      <c r="F142" s="23">
        <v>2</v>
      </c>
      <c r="G142" s="15">
        <v>1145</v>
      </c>
      <c r="H142" s="22">
        <v>188</v>
      </c>
      <c r="I142" s="22">
        <v>4</v>
      </c>
      <c r="J142" s="22">
        <v>2</v>
      </c>
      <c r="K142" s="22">
        <v>3</v>
      </c>
      <c r="L142" s="26"/>
      <c r="M142" s="27"/>
      <c r="N142" s="26"/>
      <c r="O142" s="27"/>
      <c r="P142" s="27"/>
      <c r="Q142" s="27"/>
      <c r="R142" s="24">
        <f t="shared" si="5"/>
        <v>0</v>
      </c>
      <c r="S142" s="24">
        <v>0</v>
      </c>
      <c r="T142" s="24">
        <v>0</v>
      </c>
      <c r="U142" s="22" t="s">
        <v>39</v>
      </c>
      <c r="V142" s="22" t="s">
        <v>40</v>
      </c>
      <c r="W142" s="22" t="s">
        <v>62</v>
      </c>
      <c r="X142" s="23"/>
      <c r="Y142" s="22"/>
      <c r="Z142" s="22"/>
      <c r="AA142" s="22"/>
      <c r="AB142" s="22"/>
      <c r="AC142" s="22"/>
      <c r="AD142" s="22"/>
      <c r="AE142" s="25"/>
    </row>
    <row r="143" spans="1:31" ht="15.75">
      <c r="A143" s="15">
        <v>1</v>
      </c>
      <c r="B143" s="18">
        <v>130</v>
      </c>
      <c r="C143" s="22" t="s">
        <v>234</v>
      </c>
      <c r="D143" s="23">
        <v>3.5</v>
      </c>
      <c r="E143" s="23">
        <v>1.9</v>
      </c>
      <c r="F143" s="23"/>
      <c r="G143" s="15">
        <v>642</v>
      </c>
      <c r="H143" s="22">
        <v>225</v>
      </c>
      <c r="I143" s="22">
        <v>66</v>
      </c>
      <c r="J143" s="22">
        <v>85</v>
      </c>
      <c r="K143" s="22">
        <v>170</v>
      </c>
      <c r="L143" s="26"/>
      <c r="M143" s="27"/>
      <c r="N143" s="26"/>
      <c r="O143" s="27"/>
      <c r="P143" s="27"/>
      <c r="Q143" s="27"/>
      <c r="R143" s="24">
        <f t="shared" si="5"/>
        <v>0</v>
      </c>
      <c r="S143" s="24">
        <v>0</v>
      </c>
      <c r="T143" s="24">
        <v>0</v>
      </c>
      <c r="U143" s="22" t="s">
        <v>51</v>
      </c>
      <c r="V143" s="22" t="s">
        <v>40</v>
      </c>
      <c r="W143" s="22" t="s">
        <v>45</v>
      </c>
      <c r="X143" s="23"/>
      <c r="Y143" s="22"/>
      <c r="Z143" s="22">
        <v>20</v>
      </c>
      <c r="AA143" s="22">
        <v>35</v>
      </c>
      <c r="AB143" s="22">
        <v>45</v>
      </c>
      <c r="AC143" s="22"/>
      <c r="AD143" s="22"/>
      <c r="AE143" s="25"/>
    </row>
    <row r="144" spans="1:31" ht="15.75">
      <c r="A144" s="15">
        <v>1</v>
      </c>
      <c r="B144" s="18">
        <v>131</v>
      </c>
      <c r="C144" s="22" t="s">
        <v>235</v>
      </c>
      <c r="D144" s="23">
        <v>6</v>
      </c>
      <c r="E144" s="23">
        <v>3.5</v>
      </c>
      <c r="F144" s="23"/>
      <c r="G144" s="15">
        <v>795</v>
      </c>
      <c r="H144" s="22">
        <v>195</v>
      </c>
      <c r="I144" s="22">
        <v>2</v>
      </c>
      <c r="J144" s="22">
        <v>0</v>
      </c>
      <c r="K144" s="22">
        <v>2</v>
      </c>
      <c r="L144" s="26"/>
      <c r="M144" s="27"/>
      <c r="N144" s="26"/>
      <c r="O144" s="27"/>
      <c r="P144" s="27"/>
      <c r="Q144" s="27"/>
      <c r="R144" s="24">
        <f t="shared" si="5"/>
        <v>0</v>
      </c>
      <c r="S144" s="24">
        <v>0</v>
      </c>
      <c r="T144" s="24">
        <v>0</v>
      </c>
      <c r="U144" s="22" t="s">
        <v>51</v>
      </c>
      <c r="V144" s="22" t="s">
        <v>65</v>
      </c>
      <c r="W144" s="22" t="s">
        <v>45</v>
      </c>
      <c r="X144" s="23"/>
      <c r="Y144" s="22"/>
      <c r="Z144" s="22">
        <v>15</v>
      </c>
      <c r="AA144" s="22">
        <v>40</v>
      </c>
      <c r="AB144" s="22">
        <v>35</v>
      </c>
      <c r="AC144" s="22">
        <v>10</v>
      </c>
      <c r="AD144" s="22"/>
      <c r="AE144" s="25"/>
    </row>
    <row r="145" spans="1:34" ht="15.75">
      <c r="A145" s="15">
        <v>1</v>
      </c>
      <c r="B145" s="18">
        <v>132</v>
      </c>
      <c r="C145" s="22" t="s">
        <v>236</v>
      </c>
      <c r="D145" s="23" t="s">
        <v>237</v>
      </c>
      <c r="E145" s="23">
        <v>1.9</v>
      </c>
      <c r="F145" s="23"/>
      <c r="G145" s="15">
        <v>1777</v>
      </c>
      <c r="H145" s="22">
        <v>45</v>
      </c>
      <c r="I145" s="22">
        <v>7</v>
      </c>
      <c r="J145" s="22">
        <v>10</v>
      </c>
      <c r="K145" s="22">
        <v>20</v>
      </c>
      <c r="L145" s="26"/>
      <c r="M145" s="27"/>
      <c r="N145" s="26"/>
      <c r="O145" s="27"/>
      <c r="P145" s="27"/>
      <c r="Q145" s="27"/>
      <c r="R145" s="24">
        <f t="shared" si="5"/>
        <v>0</v>
      </c>
      <c r="S145" s="24">
        <v>0</v>
      </c>
      <c r="T145" s="24">
        <v>0</v>
      </c>
      <c r="U145" s="22" t="s">
        <v>57</v>
      </c>
      <c r="V145" s="22" t="s">
        <v>45</v>
      </c>
      <c r="W145" s="22" t="s">
        <v>62</v>
      </c>
      <c r="X145" s="23">
        <v>16.5</v>
      </c>
      <c r="Y145" s="22">
        <v>1515</v>
      </c>
      <c r="Z145" s="22">
        <v>80</v>
      </c>
      <c r="AA145" s="22">
        <v>20</v>
      </c>
      <c r="AB145" s="22"/>
      <c r="AC145" s="22"/>
      <c r="AD145" s="22"/>
      <c r="AE145" s="25"/>
    </row>
    <row r="146" spans="1:34" ht="15.75">
      <c r="A146" s="15">
        <v>1</v>
      </c>
      <c r="B146" s="18">
        <v>133</v>
      </c>
      <c r="C146" s="22" t="s">
        <v>238</v>
      </c>
      <c r="D146" s="23">
        <v>1.5</v>
      </c>
      <c r="E146" s="23">
        <v>0.9</v>
      </c>
      <c r="F146" s="23"/>
      <c r="G146" s="15">
        <v>355</v>
      </c>
      <c r="H146" s="22">
        <v>18</v>
      </c>
      <c r="I146" s="22">
        <v>15</v>
      </c>
      <c r="J146" s="22">
        <v>25</v>
      </c>
      <c r="K146" s="22">
        <v>45</v>
      </c>
      <c r="L146" s="26"/>
      <c r="M146" s="27"/>
      <c r="N146" s="26"/>
      <c r="O146" s="27"/>
      <c r="P146" s="27"/>
      <c r="Q146" s="27"/>
      <c r="R146" s="24">
        <f t="shared" si="5"/>
        <v>0</v>
      </c>
      <c r="S146" s="24">
        <v>0</v>
      </c>
      <c r="T146" s="24">
        <v>0</v>
      </c>
      <c r="U146" s="22" t="s">
        <v>57</v>
      </c>
      <c r="V146" s="22" t="s">
        <v>65</v>
      </c>
      <c r="W146" s="22" t="s">
        <v>45</v>
      </c>
      <c r="X146" s="23"/>
      <c r="Y146" s="22"/>
      <c r="Z146" s="22">
        <v>25</v>
      </c>
      <c r="AA146" s="22">
        <v>35</v>
      </c>
      <c r="AB146" s="22">
        <v>35</v>
      </c>
      <c r="AC146" s="22">
        <v>5</v>
      </c>
      <c r="AD146" s="22"/>
      <c r="AE146" s="25"/>
    </row>
    <row r="147" spans="1:34" ht="15.75">
      <c r="A147" s="15">
        <v>1</v>
      </c>
      <c r="B147" s="18">
        <v>134</v>
      </c>
      <c r="C147" s="22" t="s">
        <v>239</v>
      </c>
      <c r="D147" s="23">
        <v>3</v>
      </c>
      <c r="E147" s="23">
        <v>2.5</v>
      </c>
      <c r="F147" s="23"/>
      <c r="G147" s="15">
        <v>425</v>
      </c>
      <c r="H147" s="22">
        <v>235</v>
      </c>
      <c r="I147" s="22">
        <v>0</v>
      </c>
      <c r="J147" s="22">
        <v>0</v>
      </c>
      <c r="K147" s="22">
        <v>2</v>
      </c>
      <c r="L147" s="22">
        <v>306</v>
      </c>
      <c r="M147" s="23">
        <v>6.9</v>
      </c>
      <c r="N147" s="22" t="s">
        <v>240</v>
      </c>
      <c r="O147" s="23">
        <v>5.5</v>
      </c>
      <c r="P147" s="23">
        <v>4.2</v>
      </c>
      <c r="Q147" s="23">
        <v>5.2</v>
      </c>
      <c r="R147" s="24">
        <f t="shared" si="5"/>
        <v>0</v>
      </c>
      <c r="S147" s="24">
        <v>0</v>
      </c>
      <c r="T147" s="24">
        <v>0</v>
      </c>
      <c r="U147" s="22" t="s">
        <v>39</v>
      </c>
      <c r="V147" s="22" t="s">
        <v>65</v>
      </c>
      <c r="W147" s="22" t="s">
        <v>45</v>
      </c>
      <c r="X147" s="23"/>
      <c r="Y147" s="22"/>
      <c r="Z147" s="22">
        <v>10</v>
      </c>
      <c r="AA147" s="22">
        <v>40</v>
      </c>
      <c r="AB147" s="22">
        <v>50</v>
      </c>
      <c r="AC147" s="22"/>
      <c r="AD147" s="22"/>
      <c r="AE147" s="25"/>
    </row>
    <row r="148" spans="1:34" ht="15.75">
      <c r="A148" s="15">
        <v>1</v>
      </c>
      <c r="B148" s="18">
        <v>135</v>
      </c>
      <c r="C148" s="22" t="s">
        <v>241</v>
      </c>
      <c r="D148" s="23" t="s">
        <v>91</v>
      </c>
      <c r="E148" s="23"/>
      <c r="F148" s="23">
        <v>3.8</v>
      </c>
      <c r="G148" s="15">
        <v>1480</v>
      </c>
      <c r="H148" s="22">
        <v>170</v>
      </c>
      <c r="I148" s="22">
        <v>1</v>
      </c>
      <c r="J148" s="22">
        <v>10</v>
      </c>
      <c r="K148" s="22">
        <v>13</v>
      </c>
      <c r="L148" s="26"/>
      <c r="M148" s="27"/>
      <c r="N148" s="26"/>
      <c r="O148" s="27"/>
      <c r="P148" s="27"/>
      <c r="Q148" s="27"/>
      <c r="R148" s="24">
        <f t="shared" si="5"/>
        <v>370</v>
      </c>
      <c r="S148" s="24">
        <f>G148*0.25</f>
        <v>370</v>
      </c>
      <c r="T148" s="24">
        <v>0</v>
      </c>
      <c r="U148" s="22" t="s">
        <v>39</v>
      </c>
      <c r="V148" s="22" t="s">
        <v>43</v>
      </c>
      <c r="W148" s="22" t="s">
        <v>41</v>
      </c>
      <c r="X148" s="23">
        <v>16</v>
      </c>
      <c r="Y148" s="22">
        <v>1520</v>
      </c>
      <c r="Z148" s="22"/>
      <c r="AA148" s="22"/>
      <c r="AB148" s="22"/>
      <c r="AC148" s="22"/>
      <c r="AD148" s="22"/>
      <c r="AE148" s="25"/>
    </row>
    <row r="149" spans="1:34" ht="15.75">
      <c r="A149" s="15">
        <v>1</v>
      </c>
      <c r="B149" s="18"/>
      <c r="C149" s="22" t="s">
        <v>242</v>
      </c>
      <c r="D149" s="23">
        <v>2.2000000000000002</v>
      </c>
      <c r="E149" s="23">
        <v>1.8</v>
      </c>
      <c r="F149" s="23"/>
      <c r="G149" s="22"/>
      <c r="H149" s="22">
        <v>33</v>
      </c>
      <c r="I149" s="26"/>
      <c r="J149" s="26"/>
      <c r="K149" s="26"/>
      <c r="L149" s="26"/>
      <c r="M149" s="27"/>
      <c r="N149" s="26"/>
      <c r="O149" s="27"/>
      <c r="P149" s="27"/>
      <c r="Q149" s="27"/>
      <c r="R149" s="24">
        <f t="shared" si="5"/>
        <v>0</v>
      </c>
      <c r="S149" s="24">
        <v>0</v>
      </c>
      <c r="T149" s="24">
        <v>0</v>
      </c>
      <c r="U149" s="26"/>
      <c r="V149" s="26"/>
      <c r="W149" s="26"/>
      <c r="X149" s="23">
        <v>11</v>
      </c>
      <c r="Y149" s="22">
        <v>1530</v>
      </c>
      <c r="Z149" s="22"/>
      <c r="AA149" s="22"/>
      <c r="AB149" s="22"/>
      <c r="AC149" s="22"/>
      <c r="AD149" s="22"/>
      <c r="AE149" s="25" t="s">
        <v>243</v>
      </c>
    </row>
    <row r="150" spans="1:34" ht="15.75">
      <c r="A150" s="15">
        <v>1</v>
      </c>
      <c r="B150" s="18">
        <v>136</v>
      </c>
      <c r="C150" s="22" t="s">
        <v>244</v>
      </c>
      <c r="D150" s="23">
        <v>6.5</v>
      </c>
      <c r="E150" s="23">
        <v>3.9</v>
      </c>
      <c r="F150" s="23"/>
      <c r="G150" s="15">
        <v>827</v>
      </c>
      <c r="H150" s="22">
        <v>145</v>
      </c>
      <c r="I150" s="22">
        <v>0</v>
      </c>
      <c r="J150" s="22">
        <v>0</v>
      </c>
      <c r="K150" s="22">
        <v>3</v>
      </c>
      <c r="L150" s="26"/>
      <c r="M150" s="27"/>
      <c r="N150" s="26"/>
      <c r="O150" s="27"/>
      <c r="P150" s="27"/>
      <c r="Q150" s="27"/>
      <c r="R150" s="24">
        <f t="shared" si="5"/>
        <v>15</v>
      </c>
      <c r="S150" s="24">
        <v>15</v>
      </c>
      <c r="T150" s="24">
        <v>0</v>
      </c>
      <c r="U150" s="22" t="s">
        <v>39</v>
      </c>
      <c r="V150" s="22" t="s">
        <v>43</v>
      </c>
      <c r="W150" s="22" t="s">
        <v>45</v>
      </c>
      <c r="X150" s="23"/>
      <c r="Y150" s="22"/>
      <c r="Z150" s="22">
        <v>15</v>
      </c>
      <c r="AA150" s="22">
        <v>20</v>
      </c>
      <c r="AB150" s="22">
        <v>35</v>
      </c>
      <c r="AC150" s="22">
        <v>25</v>
      </c>
      <c r="AD150" s="22">
        <v>5</v>
      </c>
      <c r="AE150" s="25"/>
    </row>
    <row r="151" spans="1:34" ht="15.75">
      <c r="A151" s="15">
        <v>1</v>
      </c>
      <c r="B151" s="18">
        <v>137</v>
      </c>
      <c r="C151" s="22" t="s">
        <v>245</v>
      </c>
      <c r="D151" s="23">
        <v>4.2</v>
      </c>
      <c r="E151" s="23">
        <v>2.8</v>
      </c>
      <c r="F151" s="23"/>
      <c r="G151" s="15">
        <v>628</v>
      </c>
      <c r="H151" s="22">
        <v>210</v>
      </c>
      <c r="I151" s="22">
        <v>2</v>
      </c>
      <c r="J151" s="22">
        <v>1</v>
      </c>
      <c r="K151" s="22">
        <v>2</v>
      </c>
      <c r="L151" s="26"/>
      <c r="M151" s="27"/>
      <c r="N151" s="26"/>
      <c r="O151" s="27"/>
      <c r="P151" s="27"/>
      <c r="Q151" s="27"/>
      <c r="R151" s="24">
        <f t="shared" si="5"/>
        <v>0</v>
      </c>
      <c r="S151" s="24">
        <v>0</v>
      </c>
      <c r="T151" s="24">
        <v>0</v>
      </c>
      <c r="U151" s="22" t="s">
        <v>51</v>
      </c>
      <c r="V151" s="22" t="s">
        <v>65</v>
      </c>
      <c r="W151" s="22" t="s">
        <v>45</v>
      </c>
      <c r="X151" s="23"/>
      <c r="Y151" s="22"/>
      <c r="Z151" s="22">
        <v>20</v>
      </c>
      <c r="AA151" s="22">
        <v>30</v>
      </c>
      <c r="AB151" s="22">
        <v>40</v>
      </c>
      <c r="AC151" s="22">
        <v>10</v>
      </c>
      <c r="AD151" s="22"/>
      <c r="AE151" s="25"/>
    </row>
    <row r="152" spans="1:34" ht="15.75">
      <c r="A152" s="15">
        <v>1</v>
      </c>
      <c r="B152" s="18">
        <v>138</v>
      </c>
      <c r="C152" s="22" t="s">
        <v>246</v>
      </c>
      <c r="D152" s="23" t="s">
        <v>247</v>
      </c>
      <c r="E152" s="23"/>
      <c r="F152" s="23">
        <v>3.5</v>
      </c>
      <c r="G152" s="15">
        <v>973</v>
      </c>
      <c r="H152" s="22">
        <v>240</v>
      </c>
      <c r="I152" s="22">
        <v>0</v>
      </c>
      <c r="J152" s="22">
        <v>0</v>
      </c>
      <c r="K152" s="22">
        <v>0</v>
      </c>
      <c r="L152" s="26"/>
      <c r="M152" s="27"/>
      <c r="N152" s="26"/>
      <c r="O152" s="27"/>
      <c r="P152" s="27"/>
      <c r="Q152" s="27"/>
      <c r="R152" s="24">
        <f t="shared" si="5"/>
        <v>583.79999999999995</v>
      </c>
      <c r="S152" s="24">
        <f>G152*0.6</f>
        <v>583.79999999999995</v>
      </c>
      <c r="T152" s="24">
        <v>0</v>
      </c>
      <c r="U152" s="22" t="s">
        <v>39</v>
      </c>
      <c r="V152" s="22" t="s">
        <v>43</v>
      </c>
      <c r="W152" s="22" t="s">
        <v>45</v>
      </c>
      <c r="X152" s="23"/>
      <c r="Y152" s="22"/>
      <c r="Z152" s="22"/>
      <c r="AA152" s="22"/>
      <c r="AB152" s="22"/>
      <c r="AC152" s="22"/>
      <c r="AD152" s="22"/>
      <c r="AE152" s="25"/>
    </row>
    <row r="153" spans="1:34" ht="15.75">
      <c r="A153" s="15">
        <v>1</v>
      </c>
      <c r="B153" s="18">
        <v>139</v>
      </c>
      <c r="C153" s="22" t="s">
        <v>248</v>
      </c>
      <c r="D153" s="23">
        <v>4.5</v>
      </c>
      <c r="E153" s="23">
        <v>3</v>
      </c>
      <c r="F153" s="23"/>
      <c r="G153" s="15">
        <v>339</v>
      </c>
      <c r="H153" s="22">
        <v>165</v>
      </c>
      <c r="I153" s="22">
        <v>0</v>
      </c>
      <c r="J153" s="22">
        <v>0</v>
      </c>
      <c r="K153" s="22">
        <v>0</v>
      </c>
      <c r="L153" s="26" t="s">
        <v>105</v>
      </c>
      <c r="M153" s="27"/>
      <c r="N153" s="26"/>
      <c r="O153" s="27"/>
      <c r="P153" s="27"/>
      <c r="Q153" s="27"/>
      <c r="R153" s="24">
        <f t="shared" si="5"/>
        <v>0</v>
      </c>
      <c r="S153" s="24">
        <v>0</v>
      </c>
      <c r="T153" s="24">
        <v>0</v>
      </c>
      <c r="U153" s="22" t="s">
        <v>39</v>
      </c>
      <c r="V153" s="22" t="s">
        <v>40</v>
      </c>
      <c r="W153" s="22" t="s">
        <v>45</v>
      </c>
      <c r="X153" s="23"/>
      <c r="Y153" s="22"/>
      <c r="Z153" s="22">
        <v>15</v>
      </c>
      <c r="AA153" s="22">
        <v>35</v>
      </c>
      <c r="AB153" s="22">
        <v>45</v>
      </c>
      <c r="AC153" s="22">
        <v>5</v>
      </c>
      <c r="AD153" s="22"/>
      <c r="AE153" s="25"/>
    </row>
    <row r="154" spans="1:34" ht="15.75">
      <c r="A154" s="15">
        <v>1</v>
      </c>
      <c r="B154" s="18">
        <v>140</v>
      </c>
      <c r="C154" s="22" t="s">
        <v>249</v>
      </c>
      <c r="D154" s="23">
        <v>3</v>
      </c>
      <c r="E154" s="23">
        <v>1.2</v>
      </c>
      <c r="F154" s="23"/>
      <c r="G154" s="15">
        <v>234</v>
      </c>
      <c r="H154" s="22">
        <v>60</v>
      </c>
      <c r="I154" s="22">
        <v>0</v>
      </c>
      <c r="J154" s="22">
        <v>2</v>
      </c>
      <c r="K154" s="22">
        <v>4</v>
      </c>
      <c r="L154" s="26"/>
      <c r="M154" s="27"/>
      <c r="N154" s="26"/>
      <c r="O154" s="27"/>
      <c r="P154" s="27"/>
      <c r="Q154" s="27"/>
      <c r="R154" s="24">
        <f t="shared" si="5"/>
        <v>0</v>
      </c>
      <c r="S154" s="24">
        <v>0</v>
      </c>
      <c r="T154" s="24">
        <v>0</v>
      </c>
      <c r="U154" s="22" t="s">
        <v>51</v>
      </c>
      <c r="V154" s="22" t="s">
        <v>65</v>
      </c>
      <c r="W154" s="22" t="s">
        <v>45</v>
      </c>
      <c r="X154" s="23"/>
      <c r="Y154" s="22"/>
      <c r="Z154" s="22">
        <v>20</v>
      </c>
      <c r="AA154" s="22">
        <v>45</v>
      </c>
      <c r="AB154" s="22">
        <v>30</v>
      </c>
      <c r="AC154" s="22">
        <v>5</v>
      </c>
      <c r="AD154" s="22"/>
      <c r="AE154" s="25"/>
    </row>
    <row r="155" spans="1:34" ht="15">
      <c r="B155" s="1"/>
      <c r="C155" s="3"/>
      <c r="D155" s="4"/>
      <c r="E155" s="4"/>
      <c r="F155" s="4"/>
      <c r="G155" s="5"/>
      <c r="H155" s="3"/>
      <c r="I155" s="3"/>
      <c r="J155" s="3"/>
      <c r="K155" s="3"/>
      <c r="L155" s="3"/>
      <c r="M155" s="8"/>
      <c r="N155" s="3"/>
      <c r="O155" s="8"/>
      <c r="P155" s="8"/>
      <c r="Q155" s="8"/>
      <c r="R155" s="3"/>
      <c r="S155" s="7"/>
      <c r="T155" s="7"/>
      <c r="U155" s="3"/>
      <c r="V155" s="3"/>
      <c r="W155" s="3"/>
      <c r="X155" s="4"/>
      <c r="Y155" s="5"/>
      <c r="Z155" s="5"/>
      <c r="AA155" s="5"/>
      <c r="AB155" s="5"/>
      <c r="AC155" s="5"/>
      <c r="AD155" s="5"/>
      <c r="AE155" s="6"/>
      <c r="AF155" s="3"/>
      <c r="AG155" s="3"/>
      <c r="AH155" s="3"/>
    </row>
    <row r="156" spans="1:34" ht="15">
      <c r="B156" s="1"/>
      <c r="C156" s="3"/>
      <c r="D156" s="4"/>
      <c r="E156" s="4"/>
      <c r="F156" s="4"/>
      <c r="G156" s="5"/>
      <c r="H156" s="3"/>
      <c r="I156" s="3"/>
      <c r="J156" s="3"/>
      <c r="K156" s="3"/>
      <c r="L156" s="3"/>
      <c r="M156" s="8"/>
      <c r="N156" s="3"/>
      <c r="O156" s="8"/>
      <c r="P156" s="8"/>
      <c r="Q156" s="8"/>
      <c r="R156" s="3"/>
      <c r="S156" s="7"/>
      <c r="T156" s="7"/>
      <c r="U156" s="3"/>
      <c r="V156" s="3"/>
      <c r="W156" s="3"/>
      <c r="X156" s="4"/>
      <c r="Y156" s="5"/>
      <c r="Z156" s="5"/>
      <c r="AA156" s="5"/>
      <c r="AB156" s="5"/>
      <c r="AC156" s="5"/>
      <c r="AD156" s="5"/>
      <c r="AE156" s="6"/>
      <c r="AF156" s="3"/>
      <c r="AG156" s="3"/>
      <c r="AH156" s="3"/>
    </row>
    <row r="157" spans="1:34" ht="15">
      <c r="B157" s="1"/>
      <c r="C157" s="3"/>
      <c r="D157" s="4"/>
      <c r="E157" s="4"/>
      <c r="F157" s="4"/>
      <c r="G157" s="5"/>
      <c r="H157" s="3"/>
      <c r="I157" s="3"/>
      <c r="J157" s="3"/>
      <c r="K157" s="3"/>
      <c r="L157" s="3"/>
      <c r="M157" s="8"/>
      <c r="N157" s="3"/>
      <c r="O157" s="8"/>
      <c r="P157" s="8"/>
      <c r="Q157" s="8"/>
      <c r="R157" s="3"/>
      <c r="S157" s="7"/>
      <c r="T157" s="7"/>
      <c r="U157" s="3"/>
      <c r="V157" s="3"/>
      <c r="W157" s="3"/>
      <c r="X157" s="4"/>
      <c r="Y157" s="5"/>
      <c r="Z157" s="5"/>
      <c r="AA157" s="5"/>
      <c r="AB157" s="5"/>
      <c r="AC157" s="5"/>
      <c r="AD157" s="5"/>
      <c r="AE157" s="6"/>
      <c r="AF157" s="3"/>
      <c r="AG157" s="3"/>
      <c r="AH157" s="3"/>
    </row>
    <row r="158" spans="1:34" ht="15">
      <c r="B158" s="1"/>
      <c r="C158" s="3"/>
      <c r="D158" s="4"/>
      <c r="E158" s="4"/>
      <c r="F158" s="4"/>
      <c r="G158" s="5"/>
      <c r="H158" s="3"/>
      <c r="I158" s="3"/>
      <c r="J158" s="3"/>
      <c r="K158" s="3"/>
      <c r="L158" s="3"/>
      <c r="M158" s="8"/>
      <c r="N158" s="3"/>
      <c r="O158" s="8"/>
      <c r="P158" s="8"/>
      <c r="Q158" s="8"/>
      <c r="R158" s="3"/>
      <c r="S158" s="7"/>
      <c r="T158" s="7"/>
      <c r="U158" s="3"/>
      <c r="V158" s="3"/>
      <c r="W158" s="3"/>
      <c r="X158" s="4"/>
      <c r="Y158" s="5"/>
      <c r="Z158" s="5"/>
      <c r="AA158" s="5"/>
      <c r="AB158" s="5"/>
      <c r="AC158" s="5"/>
      <c r="AD158" s="5"/>
      <c r="AE158" s="6"/>
      <c r="AF158" s="3"/>
      <c r="AG158" s="3"/>
      <c r="AH158" s="3"/>
    </row>
    <row r="159" spans="1:34" s="9" customFormat="1" ht="15">
      <c r="B159" s="1"/>
      <c r="C159" s="3"/>
      <c r="D159" s="4"/>
      <c r="E159" s="4"/>
      <c r="F159" s="4"/>
      <c r="G159" s="5"/>
      <c r="H159" s="3"/>
      <c r="I159" s="3"/>
      <c r="J159" s="3"/>
      <c r="K159" s="3"/>
      <c r="L159" s="3"/>
      <c r="M159" s="8"/>
      <c r="N159" s="3"/>
      <c r="O159" s="8"/>
      <c r="P159" s="8"/>
      <c r="Q159" s="8"/>
      <c r="R159" s="3"/>
      <c r="S159" s="7"/>
      <c r="T159" s="7"/>
      <c r="U159" s="3"/>
      <c r="V159" s="3"/>
      <c r="W159" s="3"/>
      <c r="X159" s="4"/>
      <c r="Y159" s="5"/>
      <c r="Z159" s="5"/>
      <c r="AA159" s="5"/>
      <c r="AB159" s="5"/>
      <c r="AC159" s="5"/>
      <c r="AD159" s="5"/>
      <c r="AE159" s="6"/>
      <c r="AF159" s="11"/>
      <c r="AG159" s="11"/>
      <c r="AH159" s="11"/>
    </row>
    <row r="160" spans="1:34" ht="15">
      <c r="A160" s="2"/>
      <c r="B160" s="3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2"/>
      <c r="T160" s="12"/>
      <c r="U160" s="3"/>
      <c r="V160" s="3"/>
      <c r="W160" s="3"/>
      <c r="X160" s="3"/>
      <c r="Y160" s="3"/>
      <c r="Z160" s="5"/>
      <c r="AA160" s="5"/>
      <c r="AB160" s="5"/>
      <c r="AC160" s="5"/>
      <c r="AD160" s="5"/>
      <c r="AE160" s="3"/>
      <c r="AF160" s="3"/>
      <c r="AG160" s="3"/>
      <c r="AH160" s="3"/>
    </row>
    <row r="161" spans="1:34" ht="15">
      <c r="A161" s="2"/>
      <c r="B161" s="3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2"/>
      <c r="T161" s="12"/>
      <c r="U161" s="3"/>
      <c r="V161" s="3"/>
      <c r="W161" s="3"/>
      <c r="X161" s="3"/>
      <c r="Y161" s="3"/>
      <c r="Z161" s="5"/>
      <c r="AA161" s="5"/>
      <c r="AB161" s="5"/>
      <c r="AC161" s="5"/>
      <c r="AD161" s="5"/>
      <c r="AE161" s="3"/>
      <c r="AF161" s="3"/>
      <c r="AG161" s="3"/>
      <c r="AH16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workbookViewId="0">
      <selection activeCell="A36" sqref="A36"/>
    </sheetView>
  </sheetViews>
  <sheetFormatPr defaultColWidth="11" defaultRowHeight="15.75"/>
  <sheetData>
    <row r="1" spans="1:6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67">
      <c r="A2" s="29"/>
      <c r="B2" s="29"/>
      <c r="C2" s="30"/>
      <c r="D2" s="31" t="s">
        <v>250</v>
      </c>
      <c r="E2" s="32"/>
      <c r="F2" s="33"/>
      <c r="G2" s="33"/>
      <c r="H2" s="34"/>
      <c r="I2" s="30"/>
      <c r="J2" s="31" t="s">
        <v>251</v>
      </c>
      <c r="K2" s="32"/>
      <c r="L2" s="33"/>
      <c r="M2" s="33"/>
      <c r="O2" s="30"/>
      <c r="P2" s="31" t="s">
        <v>252</v>
      </c>
      <c r="Q2" s="32"/>
      <c r="R2" s="33"/>
      <c r="S2" s="33"/>
      <c r="U2" s="30"/>
      <c r="V2" s="31" t="s">
        <v>253</v>
      </c>
      <c r="W2" s="32"/>
      <c r="X2" s="33"/>
      <c r="Y2" s="33"/>
      <c r="AA2" s="30"/>
      <c r="AB2" s="31" t="s">
        <v>253</v>
      </c>
      <c r="AC2" s="32"/>
      <c r="AD2" s="33"/>
      <c r="AE2" s="33"/>
      <c r="AF2" s="34"/>
      <c r="AG2" s="30"/>
      <c r="AH2" s="31" t="s">
        <v>253</v>
      </c>
      <c r="AI2" s="32"/>
      <c r="AJ2" s="33"/>
      <c r="AK2" s="33"/>
      <c r="AM2" s="30"/>
      <c r="AN2" s="31" t="s">
        <v>253</v>
      </c>
      <c r="AO2" s="32"/>
      <c r="AP2" s="33"/>
      <c r="AQ2" s="33"/>
      <c r="AS2" s="30"/>
      <c r="AT2" s="31" t="s">
        <v>253</v>
      </c>
      <c r="AU2" s="32"/>
      <c r="AV2" s="33"/>
      <c r="AW2" s="33"/>
      <c r="AY2" s="30"/>
      <c r="AZ2" s="31" t="s">
        <v>253</v>
      </c>
      <c r="BA2" s="32"/>
      <c r="BB2" s="33"/>
      <c r="BC2" s="33"/>
      <c r="BD2" s="34"/>
      <c r="BE2" s="30"/>
      <c r="BF2" s="31" t="s">
        <v>253</v>
      </c>
      <c r="BG2" s="32"/>
      <c r="BH2" s="33"/>
      <c r="BI2" s="33"/>
      <c r="BJ2" s="34"/>
      <c r="BK2" s="30"/>
      <c r="BL2" s="31" t="s">
        <v>253</v>
      </c>
      <c r="BM2" s="32"/>
      <c r="BN2" s="33"/>
      <c r="BO2" s="33"/>
    </row>
    <row r="3" spans="1:67">
      <c r="A3" s="29"/>
      <c r="B3" s="29"/>
      <c r="C3" s="30"/>
      <c r="D3" s="31" t="s">
        <v>254</v>
      </c>
      <c r="E3" s="35" t="s">
        <v>255</v>
      </c>
      <c r="F3" s="36"/>
      <c r="G3" s="36"/>
      <c r="H3" s="29"/>
      <c r="I3" s="30"/>
      <c r="J3" s="31" t="s">
        <v>256</v>
      </c>
      <c r="K3" s="35" t="s">
        <v>257</v>
      </c>
      <c r="L3" s="36"/>
      <c r="M3" s="36"/>
      <c r="O3" s="30"/>
      <c r="P3" s="31" t="s">
        <v>256</v>
      </c>
      <c r="Q3" s="35" t="s">
        <v>258</v>
      </c>
      <c r="R3" s="36"/>
      <c r="S3" s="36"/>
      <c r="U3" s="30"/>
      <c r="V3" s="31" t="s">
        <v>259</v>
      </c>
      <c r="W3" s="37" t="s">
        <v>260</v>
      </c>
      <c r="X3" s="36"/>
      <c r="Y3" s="36"/>
      <c r="AA3" s="30"/>
      <c r="AB3" s="31" t="s">
        <v>259</v>
      </c>
      <c r="AC3" s="35" t="s">
        <v>261</v>
      </c>
      <c r="AD3" s="36"/>
      <c r="AE3" s="36"/>
      <c r="AF3" s="29"/>
      <c r="AG3" s="30"/>
      <c r="AH3" s="31" t="s">
        <v>262</v>
      </c>
      <c r="AI3" s="35" t="s">
        <v>263</v>
      </c>
      <c r="AJ3" s="36"/>
      <c r="AK3" s="36"/>
      <c r="AM3" s="30"/>
      <c r="AN3" s="31" t="s">
        <v>264</v>
      </c>
      <c r="AO3" s="35" t="s">
        <v>265</v>
      </c>
      <c r="AP3" s="36"/>
      <c r="AQ3" s="36"/>
      <c r="AS3" s="30"/>
      <c r="AT3" s="31" t="s">
        <v>266</v>
      </c>
      <c r="AU3" s="35" t="s">
        <v>267</v>
      </c>
      <c r="AV3" s="36"/>
      <c r="AW3" s="36"/>
      <c r="AY3" s="30"/>
      <c r="AZ3" s="31" t="s">
        <v>266</v>
      </c>
      <c r="BA3" s="35" t="s">
        <v>268</v>
      </c>
      <c r="BB3" s="36"/>
      <c r="BC3" s="36"/>
      <c r="BD3" s="29"/>
      <c r="BE3" s="30"/>
      <c r="BF3" s="31" t="s">
        <v>269</v>
      </c>
      <c r="BG3" s="35" t="s">
        <v>270</v>
      </c>
      <c r="BH3" s="36"/>
      <c r="BI3" s="36"/>
      <c r="BJ3" s="29"/>
      <c r="BK3" s="30"/>
      <c r="BL3" s="31" t="s">
        <v>271</v>
      </c>
      <c r="BM3" s="35" t="s">
        <v>272</v>
      </c>
      <c r="BN3" s="36"/>
      <c r="BO3" s="36"/>
    </row>
    <row r="4" spans="1:67">
      <c r="A4" s="29"/>
      <c r="B4" s="29"/>
      <c r="C4" s="30"/>
      <c r="D4" s="38" t="s">
        <v>273</v>
      </c>
      <c r="E4" s="36"/>
      <c r="F4" s="36"/>
      <c r="G4" s="36"/>
      <c r="H4" s="29"/>
      <c r="I4" s="30"/>
      <c r="J4" s="31" t="s">
        <v>274</v>
      </c>
      <c r="K4" s="36"/>
      <c r="L4" s="36"/>
      <c r="M4" s="36"/>
      <c r="O4" s="30"/>
      <c r="P4" s="31" t="s">
        <v>275</v>
      </c>
      <c r="Q4" s="36"/>
      <c r="R4" s="36"/>
      <c r="S4" s="36"/>
      <c r="U4" s="30"/>
      <c r="V4" s="31" t="s">
        <v>276</v>
      </c>
      <c r="W4" s="36"/>
      <c r="X4" s="36"/>
      <c r="Y4" s="36"/>
      <c r="AA4" s="30"/>
      <c r="AB4" s="31" t="s">
        <v>277</v>
      </c>
      <c r="AC4" s="36"/>
      <c r="AD4" s="36"/>
      <c r="AE4" s="36"/>
      <c r="AF4" s="29"/>
      <c r="AG4" s="30"/>
      <c r="AH4" s="31" t="s">
        <v>278</v>
      </c>
      <c r="AI4" s="36"/>
      <c r="AJ4" s="36"/>
      <c r="AK4" s="36"/>
      <c r="AM4" s="30"/>
      <c r="AN4" s="31" t="s">
        <v>279</v>
      </c>
      <c r="AO4" s="36"/>
      <c r="AP4" s="36"/>
      <c r="AQ4" s="36"/>
      <c r="AS4" s="30"/>
      <c r="AT4" s="31" t="s">
        <v>280</v>
      </c>
      <c r="AU4" s="36"/>
      <c r="AV4" s="36"/>
      <c r="AW4" s="36"/>
      <c r="AY4" s="30"/>
      <c r="AZ4" s="31" t="s">
        <v>281</v>
      </c>
      <c r="BA4" s="36"/>
      <c r="BB4" s="36"/>
      <c r="BC4" s="36"/>
      <c r="BD4" s="29"/>
      <c r="BE4" s="30"/>
      <c r="BF4" s="31" t="s">
        <v>282</v>
      </c>
      <c r="BG4" s="36"/>
      <c r="BH4" s="36"/>
      <c r="BI4" s="36"/>
      <c r="BJ4" s="29"/>
      <c r="BK4" s="30"/>
      <c r="BL4" s="38" t="s">
        <v>283</v>
      </c>
      <c r="BM4" s="36"/>
      <c r="BN4" s="36"/>
      <c r="BO4" s="36"/>
    </row>
    <row r="5" spans="1:67" ht="16.5" thickBot="1">
      <c r="A5" s="29"/>
      <c r="B5" s="29"/>
      <c r="C5" s="39" t="s">
        <v>284</v>
      </c>
      <c r="D5" s="40" t="s">
        <v>285</v>
      </c>
      <c r="E5" s="40" t="s">
        <v>286</v>
      </c>
      <c r="F5" s="40" t="s">
        <v>287</v>
      </c>
      <c r="G5" s="41" t="s">
        <v>288</v>
      </c>
      <c r="H5" s="29"/>
      <c r="I5" s="39" t="s">
        <v>284</v>
      </c>
      <c r="J5" s="40" t="s">
        <v>285</v>
      </c>
      <c r="K5" s="40" t="s">
        <v>286</v>
      </c>
      <c r="L5" s="40" t="s">
        <v>287</v>
      </c>
      <c r="M5" s="41" t="s">
        <v>288</v>
      </c>
      <c r="O5" s="39" t="s">
        <v>284</v>
      </c>
      <c r="P5" s="40" t="s">
        <v>285</v>
      </c>
      <c r="Q5" s="40" t="s">
        <v>286</v>
      </c>
      <c r="R5" s="40" t="s">
        <v>287</v>
      </c>
      <c r="S5" s="41" t="s">
        <v>288</v>
      </c>
      <c r="U5" s="39" t="s">
        <v>284</v>
      </c>
      <c r="V5" s="40" t="s">
        <v>285</v>
      </c>
      <c r="W5" s="40" t="s">
        <v>286</v>
      </c>
      <c r="X5" s="40" t="s">
        <v>287</v>
      </c>
      <c r="Y5" s="41" t="s">
        <v>288</v>
      </c>
      <c r="AA5" s="39" t="s">
        <v>284</v>
      </c>
      <c r="AB5" s="40" t="s">
        <v>285</v>
      </c>
      <c r="AC5" s="40" t="s">
        <v>286</v>
      </c>
      <c r="AD5" s="40" t="s">
        <v>287</v>
      </c>
      <c r="AE5" s="41" t="s">
        <v>288</v>
      </c>
      <c r="AF5" s="29"/>
      <c r="AG5" s="42" t="s">
        <v>284</v>
      </c>
      <c r="AH5" s="43" t="s">
        <v>285</v>
      </c>
      <c r="AI5" s="43" t="s">
        <v>286</v>
      </c>
      <c r="AJ5" s="43" t="s">
        <v>287</v>
      </c>
      <c r="AK5" s="44" t="s">
        <v>288</v>
      </c>
      <c r="AM5" s="42" t="s">
        <v>284</v>
      </c>
      <c r="AN5" s="43" t="s">
        <v>285</v>
      </c>
      <c r="AO5" s="43" t="s">
        <v>286</v>
      </c>
      <c r="AP5" s="43" t="s">
        <v>287</v>
      </c>
      <c r="AQ5" s="44" t="s">
        <v>288</v>
      </c>
      <c r="AS5" s="42" t="s">
        <v>284</v>
      </c>
      <c r="AT5" s="43" t="s">
        <v>285</v>
      </c>
      <c r="AU5" s="43" t="s">
        <v>286</v>
      </c>
      <c r="AV5" s="43" t="s">
        <v>287</v>
      </c>
      <c r="AW5" s="44" t="s">
        <v>288</v>
      </c>
      <c r="AY5" s="42" t="s">
        <v>284</v>
      </c>
      <c r="AZ5" s="43" t="s">
        <v>285</v>
      </c>
      <c r="BA5" s="43" t="s">
        <v>286</v>
      </c>
      <c r="BB5" s="43" t="s">
        <v>287</v>
      </c>
      <c r="BC5" s="44" t="s">
        <v>288</v>
      </c>
      <c r="BD5" s="29"/>
      <c r="BE5" s="42" t="s">
        <v>284</v>
      </c>
      <c r="BF5" s="43" t="s">
        <v>285</v>
      </c>
      <c r="BG5" s="43" t="s">
        <v>286</v>
      </c>
      <c r="BH5" s="43" t="s">
        <v>287</v>
      </c>
      <c r="BI5" s="44" t="s">
        <v>288</v>
      </c>
      <c r="BJ5" s="29"/>
      <c r="BK5" s="42" t="s">
        <v>284</v>
      </c>
      <c r="BL5" s="43" t="s">
        <v>285</v>
      </c>
      <c r="BM5" s="43" t="s">
        <v>286</v>
      </c>
      <c r="BN5" s="43" t="s">
        <v>287</v>
      </c>
      <c r="BO5" s="44" t="s">
        <v>288</v>
      </c>
    </row>
    <row r="6" spans="1:67">
      <c r="A6" s="29">
        <v>2</v>
      </c>
      <c r="B6" s="29"/>
      <c r="C6" s="45" t="s">
        <v>289</v>
      </c>
      <c r="D6" s="46" t="s">
        <v>290</v>
      </c>
      <c r="E6" s="47">
        <v>19</v>
      </c>
      <c r="F6" s="48">
        <f>E6/E$24</f>
        <v>0.12925170068027211</v>
      </c>
      <c r="G6" s="48">
        <f>SUM(F$5:F6)</f>
        <v>0.12925170068027211</v>
      </c>
      <c r="H6" s="29">
        <v>2</v>
      </c>
      <c r="I6" s="46" t="s">
        <v>289</v>
      </c>
      <c r="J6" s="47" t="s">
        <v>290</v>
      </c>
      <c r="K6">
        <v>5</v>
      </c>
      <c r="L6" s="48">
        <f>K6/K$24</f>
        <v>4.5871559633027525E-2</v>
      </c>
      <c r="M6" s="48">
        <f>SUM(L$5:L6)</f>
        <v>4.5871559633027525E-2</v>
      </c>
      <c r="N6" s="29">
        <v>2</v>
      </c>
      <c r="O6" s="46" t="s">
        <v>289</v>
      </c>
      <c r="P6" s="47" t="s">
        <v>290</v>
      </c>
      <c r="Q6" s="29">
        <v>7</v>
      </c>
      <c r="R6" s="48">
        <f>Q6/Q$24</f>
        <v>5.6910569105691054E-2</v>
      </c>
      <c r="S6" s="48">
        <f>SUM(R$5:R6)</f>
        <v>5.6910569105691054E-2</v>
      </c>
      <c r="T6" s="29">
        <v>2</v>
      </c>
      <c r="U6" s="47" t="s">
        <v>289</v>
      </c>
      <c r="V6" s="46" t="s">
        <v>290</v>
      </c>
      <c r="W6" s="29">
        <v>5</v>
      </c>
      <c r="X6" s="49">
        <f>W6/W$24</f>
        <v>4.4642857142857144E-2</v>
      </c>
      <c r="Y6" s="48">
        <f>SUM(X$5:X6)</f>
        <v>4.4642857142857144E-2</v>
      </c>
      <c r="Z6" s="29">
        <v>2</v>
      </c>
      <c r="AA6" s="50" t="s">
        <v>289</v>
      </c>
      <c r="AB6" s="50" t="s">
        <v>290</v>
      </c>
      <c r="AC6" s="51">
        <v>9</v>
      </c>
      <c r="AD6" s="49">
        <f>AC6/AC$24</f>
        <v>7.5630252100840331E-2</v>
      </c>
      <c r="AE6" s="49">
        <f>SUM(AD$5:AD6)</f>
        <v>7.5630252100840331E-2</v>
      </c>
      <c r="AF6" s="29">
        <v>2</v>
      </c>
      <c r="AG6" s="52" t="s">
        <v>289</v>
      </c>
      <c r="AH6" s="52" t="s">
        <v>290</v>
      </c>
      <c r="AI6" s="53">
        <v>11</v>
      </c>
      <c r="AJ6" s="54">
        <f>AI6/AI$24</f>
        <v>8.59375E-2</v>
      </c>
      <c r="AK6" s="54">
        <f>SUM(AJ$5:AJ6)</f>
        <v>8.59375E-2</v>
      </c>
      <c r="AL6" s="29">
        <v>2</v>
      </c>
      <c r="AM6" s="55" t="s">
        <v>289</v>
      </c>
      <c r="AN6" s="55" t="s">
        <v>290</v>
      </c>
      <c r="AO6" s="56">
        <v>1</v>
      </c>
      <c r="AP6" s="57">
        <f>AO6/AO$24</f>
        <v>7.9365079365079361E-3</v>
      </c>
      <c r="AQ6" s="57">
        <f>SUM(AP$5:AP6)</f>
        <v>7.9365079365079361E-3</v>
      </c>
      <c r="AR6" s="29">
        <v>2</v>
      </c>
      <c r="AS6" s="55" t="s">
        <v>289</v>
      </c>
      <c r="AT6" s="55" t="s">
        <v>290</v>
      </c>
      <c r="AU6" s="56">
        <v>14</v>
      </c>
      <c r="AV6" s="57">
        <f>AU6/AU$24</f>
        <v>0.11382113821138211</v>
      </c>
      <c r="AW6" s="57">
        <f>SUM(AV$5:AV6)</f>
        <v>0.11382113821138211</v>
      </c>
      <c r="AX6" s="29">
        <v>2</v>
      </c>
      <c r="AY6" s="52" t="s">
        <v>289</v>
      </c>
      <c r="AZ6" s="52" t="s">
        <v>290</v>
      </c>
      <c r="BA6" s="53">
        <v>4</v>
      </c>
      <c r="BB6" s="54">
        <f>BA6/BA$24</f>
        <v>3.0769230769230771E-2</v>
      </c>
      <c r="BC6" s="54">
        <f>SUM(BB$5:BB6)</f>
        <v>3.0769230769230771E-2</v>
      </c>
      <c r="BD6" s="29">
        <v>2</v>
      </c>
      <c r="BE6" s="52" t="s">
        <v>289</v>
      </c>
      <c r="BF6" s="52" t="s">
        <v>290</v>
      </c>
      <c r="BG6" s="53">
        <v>4</v>
      </c>
      <c r="BH6" s="54">
        <f>BG6/BG$24</f>
        <v>3.1496062992125984E-2</v>
      </c>
      <c r="BI6" s="54">
        <f>SUM(BH$5:BH6)</f>
        <v>3.1496062992125984E-2</v>
      </c>
      <c r="BJ6" s="29">
        <v>2</v>
      </c>
      <c r="BK6" s="52" t="s">
        <v>289</v>
      </c>
      <c r="BL6" s="52" t="s">
        <v>290</v>
      </c>
      <c r="BM6" s="53">
        <v>9</v>
      </c>
      <c r="BN6" s="54">
        <f>BM6/BM$24</f>
        <v>6.2068965517241378E-2</v>
      </c>
      <c r="BO6" s="54">
        <f>SUM(BN$5:BN6)</f>
        <v>6.2068965517241378E-2</v>
      </c>
    </row>
    <row r="7" spans="1:67">
      <c r="A7" s="29">
        <v>4</v>
      </c>
      <c r="B7" s="29"/>
      <c r="C7" s="52" t="s">
        <v>291</v>
      </c>
      <c r="D7" s="52" t="s">
        <v>292</v>
      </c>
      <c r="E7" s="52">
        <v>7</v>
      </c>
      <c r="F7" s="54">
        <f t="shared" ref="F7:F24" si="0">E7/E$24</f>
        <v>4.7619047619047616E-2</v>
      </c>
      <c r="G7" s="54">
        <f>SUM(F$5:F7)</f>
        <v>0.17687074829931973</v>
      </c>
      <c r="H7" s="29">
        <v>4</v>
      </c>
      <c r="I7" s="52" t="s">
        <v>291</v>
      </c>
      <c r="J7" s="52" t="s">
        <v>292</v>
      </c>
      <c r="K7" s="53">
        <v>3</v>
      </c>
      <c r="L7" s="54">
        <f t="shared" ref="L7:L24" si="1">K7/K$24</f>
        <v>2.7522935779816515E-2</v>
      </c>
      <c r="M7" s="54">
        <f>SUM(L$5:L7)</f>
        <v>7.3394495412844041E-2</v>
      </c>
      <c r="N7" s="29">
        <v>4</v>
      </c>
      <c r="O7" s="52" t="s">
        <v>291</v>
      </c>
      <c r="P7" s="52" t="s">
        <v>292</v>
      </c>
      <c r="Q7" s="56">
        <v>2</v>
      </c>
      <c r="R7" s="54">
        <f t="shared" ref="R7:R24" si="2">Q7/Q$24</f>
        <v>1.6260162601626018E-2</v>
      </c>
      <c r="S7" s="54">
        <f>SUM(R$5:R7)</f>
        <v>7.3170731707317069E-2</v>
      </c>
      <c r="T7" s="29">
        <v>4</v>
      </c>
      <c r="U7" s="58" t="s">
        <v>291</v>
      </c>
      <c r="V7" s="52" t="s">
        <v>292</v>
      </c>
      <c r="W7" s="56">
        <v>3</v>
      </c>
      <c r="X7" s="54">
        <f t="shared" ref="X7:X24" si="3">W7/W$24</f>
        <v>2.6785714285714284E-2</v>
      </c>
      <c r="Y7" s="54">
        <f>SUM(X$5:X7)</f>
        <v>7.1428571428571425E-2</v>
      </c>
      <c r="Z7" s="29">
        <v>4</v>
      </c>
      <c r="AA7" s="52" t="s">
        <v>291</v>
      </c>
      <c r="AB7" s="52" t="s">
        <v>292</v>
      </c>
      <c r="AC7" s="53">
        <v>5</v>
      </c>
      <c r="AD7" s="54">
        <f t="shared" ref="AD7:AD24" si="4">AC7/AC$24</f>
        <v>4.2016806722689079E-2</v>
      </c>
      <c r="AE7" s="54">
        <f>SUM(AD$5:AD7)</f>
        <v>0.11764705882352941</v>
      </c>
      <c r="AF7" s="29">
        <v>4</v>
      </c>
      <c r="AG7" s="52" t="s">
        <v>291</v>
      </c>
      <c r="AH7" s="52" t="s">
        <v>292</v>
      </c>
      <c r="AI7" s="53">
        <v>12</v>
      </c>
      <c r="AJ7" s="54">
        <f t="shared" ref="AJ7:AJ24" si="5">AI7/AI$24</f>
        <v>9.375E-2</v>
      </c>
      <c r="AK7" s="54">
        <f>SUM(AJ$5:AJ7)</f>
        <v>0.1796875</v>
      </c>
      <c r="AL7" s="29">
        <v>4</v>
      </c>
      <c r="AM7" s="55" t="s">
        <v>291</v>
      </c>
      <c r="AN7" s="55" t="s">
        <v>292</v>
      </c>
      <c r="AO7" s="56">
        <v>2</v>
      </c>
      <c r="AP7" s="57">
        <f t="shared" ref="AP7:AP24" si="6">AO7/AO$24</f>
        <v>1.5873015873015872E-2</v>
      </c>
      <c r="AQ7" s="57">
        <f>SUM(AP$5:AP7)</f>
        <v>2.3809523809523808E-2</v>
      </c>
      <c r="AR7" s="29">
        <v>4</v>
      </c>
      <c r="AS7" s="55" t="s">
        <v>291</v>
      </c>
      <c r="AT7" s="55" t="s">
        <v>292</v>
      </c>
      <c r="AU7" s="56">
        <v>1</v>
      </c>
      <c r="AV7" s="57">
        <f t="shared" ref="AV7:AV24" si="7">AU7/AU$24</f>
        <v>8.130081300813009E-3</v>
      </c>
      <c r="AW7" s="57">
        <f>SUM(AV$5:AV7)</f>
        <v>0.12195121951219512</v>
      </c>
      <c r="AX7" s="29">
        <v>4</v>
      </c>
      <c r="AY7" s="52" t="s">
        <v>291</v>
      </c>
      <c r="AZ7" s="52" t="s">
        <v>292</v>
      </c>
      <c r="BA7" s="53">
        <v>10</v>
      </c>
      <c r="BB7" s="54">
        <f t="shared" ref="BB7:BB24" si="8">BA7/BA$24</f>
        <v>7.6923076923076927E-2</v>
      </c>
      <c r="BC7" s="54">
        <f>SUM(BB$5:BB7)</f>
        <v>0.1076923076923077</v>
      </c>
      <c r="BD7" s="29">
        <v>4</v>
      </c>
      <c r="BE7" s="52" t="s">
        <v>291</v>
      </c>
      <c r="BF7" s="52" t="s">
        <v>292</v>
      </c>
      <c r="BG7" s="53">
        <v>4</v>
      </c>
      <c r="BH7" s="54">
        <f t="shared" ref="BH7:BH24" si="9">BG7/BG$24</f>
        <v>3.1496062992125984E-2</v>
      </c>
      <c r="BI7" s="54">
        <f>SUM(BH$5:BH7)</f>
        <v>6.2992125984251968E-2</v>
      </c>
      <c r="BJ7" s="29">
        <v>4</v>
      </c>
      <c r="BK7" s="52" t="s">
        <v>291</v>
      </c>
      <c r="BL7" s="52" t="s">
        <v>292</v>
      </c>
      <c r="BM7" s="53">
        <v>7</v>
      </c>
      <c r="BN7" s="54">
        <f t="shared" ref="BN7:BN24" si="10">BM7/BM$24</f>
        <v>4.8275862068965517E-2</v>
      </c>
      <c r="BO7" s="54">
        <f>SUM(BN$5:BN7)</f>
        <v>0.1103448275862069</v>
      </c>
    </row>
    <row r="8" spans="1:67">
      <c r="A8" s="29">
        <v>5.7</v>
      </c>
      <c r="B8" s="29"/>
      <c r="C8" s="52" t="s">
        <v>293</v>
      </c>
      <c r="D8" s="52" t="s">
        <v>294</v>
      </c>
      <c r="E8" s="52">
        <v>4</v>
      </c>
      <c r="F8" s="54">
        <f t="shared" si="0"/>
        <v>2.7210884353741496E-2</v>
      </c>
      <c r="G8" s="54">
        <f>SUM(F$5:F8)</f>
        <v>0.20408163265306123</v>
      </c>
      <c r="H8" s="29">
        <v>5.7</v>
      </c>
      <c r="I8" s="52" t="s">
        <v>293</v>
      </c>
      <c r="J8" s="52" t="s">
        <v>294</v>
      </c>
      <c r="K8" s="53">
        <v>5</v>
      </c>
      <c r="L8" s="54">
        <f t="shared" si="1"/>
        <v>4.5871559633027525E-2</v>
      </c>
      <c r="M8" s="54">
        <f>SUM(L$5:L8)</f>
        <v>0.11926605504587157</v>
      </c>
      <c r="N8" s="29">
        <v>5.7</v>
      </c>
      <c r="O8" s="52" t="s">
        <v>293</v>
      </c>
      <c r="P8" s="52" t="s">
        <v>294</v>
      </c>
      <c r="Q8" s="56">
        <v>4</v>
      </c>
      <c r="R8" s="54">
        <f t="shared" si="2"/>
        <v>3.2520325203252036E-2</v>
      </c>
      <c r="S8" s="54">
        <f>SUM(R$5:R8)</f>
        <v>0.1056910569105691</v>
      </c>
      <c r="T8" s="29">
        <v>5.7</v>
      </c>
      <c r="U8" s="58" t="s">
        <v>293</v>
      </c>
      <c r="V8" s="52" t="s">
        <v>294</v>
      </c>
      <c r="W8" s="56">
        <v>3</v>
      </c>
      <c r="X8" s="54">
        <f t="shared" si="3"/>
        <v>2.6785714285714284E-2</v>
      </c>
      <c r="Y8" s="54">
        <f>SUM(X$5:X8)</f>
        <v>9.8214285714285712E-2</v>
      </c>
      <c r="Z8" s="29">
        <v>5.7</v>
      </c>
      <c r="AA8" s="52" t="s">
        <v>293</v>
      </c>
      <c r="AB8" s="52" t="s">
        <v>294</v>
      </c>
      <c r="AC8" s="53">
        <v>0</v>
      </c>
      <c r="AD8" s="54">
        <f t="shared" si="4"/>
        <v>0</v>
      </c>
      <c r="AE8" s="54">
        <f>SUM(AD$5:AD8)</f>
        <v>0.11764705882352941</v>
      </c>
      <c r="AF8" s="29">
        <v>5.7</v>
      </c>
      <c r="AG8" s="52" t="s">
        <v>293</v>
      </c>
      <c r="AH8" s="52" t="s">
        <v>294</v>
      </c>
      <c r="AI8" s="53">
        <v>2</v>
      </c>
      <c r="AJ8" s="54">
        <f t="shared" si="5"/>
        <v>1.5625E-2</v>
      </c>
      <c r="AK8" s="54">
        <f>SUM(AJ$5:AJ8)</f>
        <v>0.1953125</v>
      </c>
      <c r="AL8" s="29">
        <v>5.7</v>
      </c>
      <c r="AM8" s="55" t="s">
        <v>293</v>
      </c>
      <c r="AN8" s="55" t="s">
        <v>294</v>
      </c>
      <c r="AO8" s="56">
        <v>2</v>
      </c>
      <c r="AP8" s="57">
        <f t="shared" si="6"/>
        <v>1.5873015873015872E-2</v>
      </c>
      <c r="AQ8" s="57">
        <f>SUM(AP$5:AP8)</f>
        <v>3.968253968253968E-2</v>
      </c>
      <c r="AR8" s="29">
        <v>5.7</v>
      </c>
      <c r="AS8" s="55" t="s">
        <v>293</v>
      </c>
      <c r="AT8" s="55" t="s">
        <v>294</v>
      </c>
      <c r="AU8" s="56">
        <v>1</v>
      </c>
      <c r="AV8" s="57">
        <f t="shared" si="7"/>
        <v>8.130081300813009E-3</v>
      </c>
      <c r="AW8" s="57">
        <f>SUM(AV$5:AV8)</f>
        <v>0.13008130081300812</v>
      </c>
      <c r="AX8" s="29">
        <v>5.7</v>
      </c>
      <c r="AY8" s="52" t="s">
        <v>293</v>
      </c>
      <c r="AZ8" s="52" t="s">
        <v>294</v>
      </c>
      <c r="BA8" s="53">
        <v>0</v>
      </c>
      <c r="BB8" s="54">
        <f t="shared" si="8"/>
        <v>0</v>
      </c>
      <c r="BC8" s="54">
        <f>SUM(BB$5:BB8)</f>
        <v>0.1076923076923077</v>
      </c>
      <c r="BD8" s="29">
        <v>5.7</v>
      </c>
      <c r="BE8" s="52" t="s">
        <v>293</v>
      </c>
      <c r="BF8" s="52" t="s">
        <v>294</v>
      </c>
      <c r="BG8" s="53">
        <v>0</v>
      </c>
      <c r="BH8" s="54">
        <f t="shared" si="9"/>
        <v>0</v>
      </c>
      <c r="BI8" s="54">
        <f>SUM(BH$5:BH8)</f>
        <v>6.2992125984251968E-2</v>
      </c>
      <c r="BJ8" s="29">
        <v>5.7</v>
      </c>
      <c r="BK8" s="52" t="s">
        <v>293</v>
      </c>
      <c r="BL8" s="52" t="s">
        <v>294</v>
      </c>
      <c r="BM8" s="53">
        <v>0</v>
      </c>
      <c r="BN8" s="54">
        <f t="shared" si="10"/>
        <v>0</v>
      </c>
      <c r="BO8" s="54">
        <f>SUM(BN$5:BN8)</f>
        <v>0.1103448275862069</v>
      </c>
    </row>
    <row r="9" spans="1:67">
      <c r="A9" s="29">
        <v>8</v>
      </c>
      <c r="B9" s="29"/>
      <c r="C9" s="52" t="s">
        <v>293</v>
      </c>
      <c r="D9" s="52" t="s">
        <v>295</v>
      </c>
      <c r="E9" s="52">
        <v>1</v>
      </c>
      <c r="F9" s="54">
        <f t="shared" si="0"/>
        <v>6.8027210884353739E-3</v>
      </c>
      <c r="G9" s="54">
        <f>SUM(F$5:F9)</f>
        <v>0.21088435374149661</v>
      </c>
      <c r="H9" s="29">
        <v>8</v>
      </c>
      <c r="I9" s="52" t="s">
        <v>293</v>
      </c>
      <c r="J9" s="52" t="s">
        <v>295</v>
      </c>
      <c r="K9" s="53">
        <v>4</v>
      </c>
      <c r="L9" s="54">
        <f t="shared" si="1"/>
        <v>3.669724770642202E-2</v>
      </c>
      <c r="M9" s="54">
        <f>SUM(L$5:L9)</f>
        <v>0.15596330275229359</v>
      </c>
      <c r="N9" s="29">
        <v>8</v>
      </c>
      <c r="O9" s="52" t="s">
        <v>293</v>
      </c>
      <c r="P9" s="52" t="s">
        <v>295</v>
      </c>
      <c r="Q9" s="56">
        <v>2</v>
      </c>
      <c r="R9" s="54">
        <f t="shared" si="2"/>
        <v>1.6260162601626018E-2</v>
      </c>
      <c r="S9" s="54">
        <f>SUM(R$5:R9)</f>
        <v>0.12195121951219512</v>
      </c>
      <c r="T9" s="29">
        <v>8</v>
      </c>
      <c r="U9" s="58" t="s">
        <v>293</v>
      </c>
      <c r="V9" s="52" t="s">
        <v>295</v>
      </c>
      <c r="W9" s="56">
        <v>2</v>
      </c>
      <c r="X9" s="54">
        <f t="shared" si="3"/>
        <v>1.7857142857142856E-2</v>
      </c>
      <c r="Y9" s="54">
        <f>SUM(X$5:X9)</f>
        <v>0.11607142857142858</v>
      </c>
      <c r="Z9" s="29">
        <v>8</v>
      </c>
      <c r="AA9" s="52" t="s">
        <v>293</v>
      </c>
      <c r="AB9" s="52" t="s">
        <v>295</v>
      </c>
      <c r="AC9" s="53">
        <v>2</v>
      </c>
      <c r="AD9" s="54">
        <f t="shared" si="4"/>
        <v>1.680672268907563E-2</v>
      </c>
      <c r="AE9" s="54">
        <f>SUM(AD$5:AD9)</f>
        <v>0.13445378151260504</v>
      </c>
      <c r="AF9" s="29">
        <v>8</v>
      </c>
      <c r="AG9" s="52" t="s">
        <v>293</v>
      </c>
      <c r="AH9" s="52" t="s">
        <v>295</v>
      </c>
      <c r="AI9" s="53">
        <v>2</v>
      </c>
      <c r="AJ9" s="54">
        <f t="shared" si="5"/>
        <v>1.5625E-2</v>
      </c>
      <c r="AK9" s="54">
        <f>SUM(AJ$5:AJ9)</f>
        <v>0.2109375</v>
      </c>
      <c r="AL9" s="29">
        <v>8</v>
      </c>
      <c r="AM9" s="55" t="s">
        <v>293</v>
      </c>
      <c r="AN9" s="55" t="s">
        <v>295</v>
      </c>
      <c r="AO9" s="56">
        <v>3</v>
      </c>
      <c r="AP9" s="57">
        <f t="shared" si="6"/>
        <v>2.3809523809523808E-2</v>
      </c>
      <c r="AQ9" s="57">
        <f>SUM(AP$5:AP9)</f>
        <v>6.3492063492063489E-2</v>
      </c>
      <c r="AR9" s="29">
        <v>8</v>
      </c>
      <c r="AS9" s="55" t="s">
        <v>293</v>
      </c>
      <c r="AT9" s="55" t="s">
        <v>295</v>
      </c>
      <c r="AU9" s="56">
        <v>1</v>
      </c>
      <c r="AV9" s="57">
        <f t="shared" si="7"/>
        <v>8.130081300813009E-3</v>
      </c>
      <c r="AW9" s="57">
        <f>SUM(AV$5:AV9)</f>
        <v>0.13821138211382111</v>
      </c>
      <c r="AX9" s="29">
        <v>8</v>
      </c>
      <c r="AY9" s="52" t="s">
        <v>293</v>
      </c>
      <c r="AZ9" s="52" t="s">
        <v>295</v>
      </c>
      <c r="BA9" s="53">
        <v>1</v>
      </c>
      <c r="BB9" s="54">
        <f t="shared" si="8"/>
        <v>7.6923076923076927E-3</v>
      </c>
      <c r="BC9" s="54">
        <f>SUM(BB$5:BB9)</f>
        <v>0.11538461538461539</v>
      </c>
      <c r="BD9" s="29">
        <v>8</v>
      </c>
      <c r="BE9" s="52" t="s">
        <v>293</v>
      </c>
      <c r="BF9" s="52" t="s">
        <v>295</v>
      </c>
      <c r="BG9" s="53">
        <v>2</v>
      </c>
      <c r="BH9" s="54">
        <f t="shared" si="9"/>
        <v>1.5748031496062992E-2</v>
      </c>
      <c r="BI9" s="54">
        <f>SUM(BH$5:BH9)</f>
        <v>7.874015748031496E-2</v>
      </c>
      <c r="BJ9" s="29">
        <v>8</v>
      </c>
      <c r="BK9" s="52" t="s">
        <v>293</v>
      </c>
      <c r="BL9" s="52" t="s">
        <v>295</v>
      </c>
      <c r="BM9" s="53">
        <v>3</v>
      </c>
      <c r="BN9" s="54">
        <f t="shared" si="10"/>
        <v>2.0689655172413793E-2</v>
      </c>
      <c r="BO9" s="54">
        <f>SUM(BN$5:BN9)</f>
        <v>0.13103448275862067</v>
      </c>
    </row>
    <row r="10" spans="1:67">
      <c r="A10" s="30">
        <v>11.3</v>
      </c>
      <c r="B10" s="29"/>
      <c r="C10" s="52" t="s">
        <v>296</v>
      </c>
      <c r="D10" s="52" t="s">
        <v>297</v>
      </c>
      <c r="E10" s="52">
        <v>2</v>
      </c>
      <c r="F10" s="54">
        <f t="shared" si="0"/>
        <v>1.3605442176870748E-2</v>
      </c>
      <c r="G10" s="54">
        <f>SUM(F$5:F10)</f>
        <v>0.22448979591836735</v>
      </c>
      <c r="H10" s="30">
        <v>11.3</v>
      </c>
      <c r="I10" s="52" t="s">
        <v>296</v>
      </c>
      <c r="J10" s="52" t="s">
        <v>297</v>
      </c>
      <c r="K10" s="53">
        <v>6</v>
      </c>
      <c r="L10" s="54">
        <f t="shared" si="1"/>
        <v>5.5045871559633031E-2</v>
      </c>
      <c r="M10" s="54">
        <f>SUM(L$5:L10)</f>
        <v>0.21100917431192662</v>
      </c>
      <c r="N10" s="30">
        <v>11.3</v>
      </c>
      <c r="O10" s="52" t="s">
        <v>296</v>
      </c>
      <c r="P10" s="52" t="s">
        <v>297</v>
      </c>
      <c r="Q10" s="56">
        <v>3</v>
      </c>
      <c r="R10" s="54">
        <f t="shared" si="2"/>
        <v>2.4390243902439025E-2</v>
      </c>
      <c r="S10" s="54">
        <f>SUM(R$5:R10)</f>
        <v>0.14634146341463414</v>
      </c>
      <c r="T10" s="30">
        <v>11.3</v>
      </c>
      <c r="U10" s="58" t="s">
        <v>296</v>
      </c>
      <c r="V10" s="52" t="s">
        <v>297</v>
      </c>
      <c r="W10" s="56">
        <v>2</v>
      </c>
      <c r="X10" s="54">
        <f t="shared" si="3"/>
        <v>1.7857142857142856E-2</v>
      </c>
      <c r="Y10" s="54">
        <f>SUM(X$5:X10)</f>
        <v>0.13392857142857142</v>
      </c>
      <c r="Z10" s="30">
        <v>11.3</v>
      </c>
      <c r="AA10" s="52" t="s">
        <v>296</v>
      </c>
      <c r="AB10" s="52" t="s">
        <v>297</v>
      </c>
      <c r="AC10" s="53">
        <v>8</v>
      </c>
      <c r="AD10" s="54">
        <f t="shared" si="4"/>
        <v>6.7226890756302518E-2</v>
      </c>
      <c r="AE10" s="54">
        <f>SUM(AD$5:AD10)</f>
        <v>0.20168067226890757</v>
      </c>
      <c r="AF10" s="30">
        <v>11.3</v>
      </c>
      <c r="AG10" s="52" t="s">
        <v>296</v>
      </c>
      <c r="AH10" s="52" t="s">
        <v>297</v>
      </c>
      <c r="AI10" s="53">
        <v>0</v>
      </c>
      <c r="AJ10" s="54">
        <f t="shared" si="5"/>
        <v>0</v>
      </c>
      <c r="AK10" s="54">
        <f>SUM(AJ$5:AJ10)</f>
        <v>0.2109375</v>
      </c>
      <c r="AL10" s="30">
        <v>11.3</v>
      </c>
      <c r="AM10" s="55" t="s">
        <v>296</v>
      </c>
      <c r="AN10" s="55" t="s">
        <v>297</v>
      </c>
      <c r="AO10" s="56">
        <v>2</v>
      </c>
      <c r="AP10" s="57">
        <f t="shared" si="6"/>
        <v>1.5873015873015872E-2</v>
      </c>
      <c r="AQ10" s="57">
        <f>SUM(AP$5:AP10)</f>
        <v>7.9365079365079361E-2</v>
      </c>
      <c r="AR10" s="30">
        <v>11.3</v>
      </c>
      <c r="AS10" s="55" t="s">
        <v>296</v>
      </c>
      <c r="AT10" s="55" t="s">
        <v>297</v>
      </c>
      <c r="AU10" s="56">
        <v>5</v>
      </c>
      <c r="AV10" s="57">
        <f t="shared" si="7"/>
        <v>4.065040650406504E-2</v>
      </c>
      <c r="AW10" s="57">
        <f>SUM(AV$5:AV10)</f>
        <v>0.17886178861788615</v>
      </c>
      <c r="AX10" s="30">
        <v>11.3</v>
      </c>
      <c r="AY10" s="52" t="s">
        <v>296</v>
      </c>
      <c r="AZ10" s="52" t="s">
        <v>297</v>
      </c>
      <c r="BA10" s="53">
        <v>0</v>
      </c>
      <c r="BB10" s="54">
        <f t="shared" si="8"/>
        <v>0</v>
      </c>
      <c r="BC10" s="54">
        <f>SUM(BB$5:BB10)</f>
        <v>0.11538461538461539</v>
      </c>
      <c r="BD10" s="30">
        <v>11.3</v>
      </c>
      <c r="BE10" s="52" t="s">
        <v>296</v>
      </c>
      <c r="BF10" s="52" t="s">
        <v>297</v>
      </c>
      <c r="BG10" s="53">
        <v>1</v>
      </c>
      <c r="BH10" s="54">
        <f t="shared" si="9"/>
        <v>7.874015748031496E-3</v>
      </c>
      <c r="BI10" s="54">
        <f>SUM(BH$5:BH10)</f>
        <v>8.6614173228346455E-2</v>
      </c>
      <c r="BJ10" s="30">
        <v>11.3</v>
      </c>
      <c r="BK10" s="52" t="s">
        <v>296</v>
      </c>
      <c r="BL10" s="52" t="s">
        <v>297</v>
      </c>
      <c r="BM10" s="53">
        <v>2</v>
      </c>
      <c r="BN10" s="54">
        <f t="shared" si="10"/>
        <v>1.3793103448275862E-2</v>
      </c>
      <c r="BO10" s="54">
        <f>SUM(BN$5:BN10)</f>
        <v>0.14482758620689654</v>
      </c>
    </row>
    <row r="11" spans="1:67">
      <c r="A11" s="30">
        <v>16</v>
      </c>
      <c r="B11" s="29"/>
      <c r="C11" s="52" t="s">
        <v>296</v>
      </c>
      <c r="D11" s="52" t="s">
        <v>298</v>
      </c>
      <c r="E11" s="52">
        <v>1</v>
      </c>
      <c r="F11" s="54">
        <f t="shared" si="0"/>
        <v>6.8027210884353739E-3</v>
      </c>
      <c r="G11" s="54">
        <f>SUM(F$5:F11)</f>
        <v>0.23129251700680273</v>
      </c>
      <c r="H11" s="30">
        <v>16</v>
      </c>
      <c r="I11" s="52" t="s">
        <v>296</v>
      </c>
      <c r="J11" s="52" t="s">
        <v>298</v>
      </c>
      <c r="K11" s="53">
        <v>6</v>
      </c>
      <c r="L11" s="54">
        <f t="shared" si="1"/>
        <v>5.5045871559633031E-2</v>
      </c>
      <c r="M11" s="54">
        <f>SUM(L$5:L11)</f>
        <v>0.26605504587155965</v>
      </c>
      <c r="N11" s="30">
        <v>16</v>
      </c>
      <c r="O11" s="52" t="s">
        <v>296</v>
      </c>
      <c r="P11" s="52" t="s">
        <v>298</v>
      </c>
      <c r="Q11" s="56">
        <v>18</v>
      </c>
      <c r="R11" s="54">
        <f t="shared" si="2"/>
        <v>0.14634146341463414</v>
      </c>
      <c r="S11" s="54">
        <f>SUM(R$5:R11)</f>
        <v>0.29268292682926828</v>
      </c>
      <c r="T11" s="30">
        <v>16</v>
      </c>
      <c r="U11" s="58" t="s">
        <v>296</v>
      </c>
      <c r="V11" s="52" t="s">
        <v>298</v>
      </c>
      <c r="W11" s="56">
        <v>10</v>
      </c>
      <c r="X11" s="54">
        <f t="shared" si="3"/>
        <v>8.9285714285714288E-2</v>
      </c>
      <c r="Y11" s="54">
        <f>SUM(X$5:X11)</f>
        <v>0.2232142857142857</v>
      </c>
      <c r="Z11" s="30">
        <v>16</v>
      </c>
      <c r="AA11" s="52" t="s">
        <v>296</v>
      </c>
      <c r="AB11" s="52" t="s">
        <v>298</v>
      </c>
      <c r="AC11" s="53">
        <v>8</v>
      </c>
      <c r="AD11" s="54">
        <f t="shared" si="4"/>
        <v>6.7226890756302518E-2</v>
      </c>
      <c r="AE11" s="54">
        <f>SUM(AD$5:AD11)</f>
        <v>0.26890756302521007</v>
      </c>
      <c r="AF11" s="30">
        <v>16</v>
      </c>
      <c r="AG11" s="52" t="s">
        <v>296</v>
      </c>
      <c r="AH11" s="52" t="s">
        <v>298</v>
      </c>
      <c r="AI11" s="53">
        <v>6</v>
      </c>
      <c r="AJ11" s="54">
        <f t="shared" si="5"/>
        <v>4.6875E-2</v>
      </c>
      <c r="AK11" s="54">
        <f>SUM(AJ$5:AJ11)</f>
        <v>0.2578125</v>
      </c>
      <c r="AL11" s="30">
        <v>16</v>
      </c>
      <c r="AM11" s="55" t="s">
        <v>296</v>
      </c>
      <c r="AN11" s="55" t="s">
        <v>298</v>
      </c>
      <c r="AO11" s="56">
        <v>7</v>
      </c>
      <c r="AP11" s="57">
        <f t="shared" si="6"/>
        <v>5.5555555555555552E-2</v>
      </c>
      <c r="AQ11" s="57">
        <f>SUM(AP$5:AP11)</f>
        <v>0.13492063492063491</v>
      </c>
      <c r="AR11" s="30">
        <v>16</v>
      </c>
      <c r="AS11" s="55" t="s">
        <v>296</v>
      </c>
      <c r="AT11" s="55" t="s">
        <v>298</v>
      </c>
      <c r="AU11" s="56">
        <v>4</v>
      </c>
      <c r="AV11" s="57">
        <f t="shared" si="7"/>
        <v>3.2520325203252036E-2</v>
      </c>
      <c r="AW11" s="57">
        <f>SUM(AV$5:AV11)</f>
        <v>0.2113821138211382</v>
      </c>
      <c r="AX11" s="30">
        <v>16</v>
      </c>
      <c r="AY11" s="52" t="s">
        <v>296</v>
      </c>
      <c r="AZ11" s="52" t="s">
        <v>298</v>
      </c>
      <c r="BA11" s="53">
        <v>1</v>
      </c>
      <c r="BB11" s="54">
        <f t="shared" si="8"/>
        <v>7.6923076923076927E-3</v>
      </c>
      <c r="BC11" s="54">
        <f>SUM(BB$5:BB11)</f>
        <v>0.12307692307692308</v>
      </c>
      <c r="BD11" s="30">
        <v>16</v>
      </c>
      <c r="BE11" s="52" t="s">
        <v>296</v>
      </c>
      <c r="BF11" s="52" t="s">
        <v>298</v>
      </c>
      <c r="BG11" s="53">
        <v>0</v>
      </c>
      <c r="BH11" s="54">
        <f t="shared" si="9"/>
        <v>0</v>
      </c>
      <c r="BI11" s="54">
        <f>SUM(BH$5:BH11)</f>
        <v>8.6614173228346455E-2</v>
      </c>
      <c r="BJ11" s="30">
        <v>16</v>
      </c>
      <c r="BK11" s="52" t="s">
        <v>296</v>
      </c>
      <c r="BL11" s="52" t="s">
        <v>298</v>
      </c>
      <c r="BM11" s="53">
        <v>2</v>
      </c>
      <c r="BN11" s="54">
        <f t="shared" si="10"/>
        <v>1.3793103448275862E-2</v>
      </c>
      <c r="BO11" s="54">
        <f>SUM(BN$5:BN11)</f>
        <v>0.1586206896551724</v>
      </c>
    </row>
    <row r="12" spans="1:67">
      <c r="A12" s="30">
        <v>22.6</v>
      </c>
      <c r="B12" s="29"/>
      <c r="C12" s="52" t="s">
        <v>299</v>
      </c>
      <c r="D12" s="52" t="s">
        <v>300</v>
      </c>
      <c r="E12" s="52">
        <v>4</v>
      </c>
      <c r="F12" s="54">
        <f t="shared" si="0"/>
        <v>2.7210884353741496E-2</v>
      </c>
      <c r="G12" s="54">
        <f>SUM(F$5:F12)</f>
        <v>0.25850340136054423</v>
      </c>
      <c r="H12" s="30">
        <v>22.6</v>
      </c>
      <c r="I12" s="52" t="s">
        <v>299</v>
      </c>
      <c r="J12" s="52" t="s">
        <v>300</v>
      </c>
      <c r="K12" s="53">
        <v>10</v>
      </c>
      <c r="L12" s="54">
        <f t="shared" si="1"/>
        <v>9.1743119266055051E-2</v>
      </c>
      <c r="M12" s="54">
        <f>SUM(L$5:L12)</f>
        <v>0.3577981651376147</v>
      </c>
      <c r="N12" s="30">
        <v>22.6</v>
      </c>
      <c r="O12" s="52" t="s">
        <v>299</v>
      </c>
      <c r="P12" s="52" t="s">
        <v>300</v>
      </c>
      <c r="Q12" s="56">
        <v>16</v>
      </c>
      <c r="R12" s="54">
        <f t="shared" si="2"/>
        <v>0.13008130081300814</v>
      </c>
      <c r="S12" s="54">
        <f>SUM(R$5:R12)</f>
        <v>0.42276422764227639</v>
      </c>
      <c r="T12" s="30">
        <v>22.6</v>
      </c>
      <c r="U12" s="58" t="s">
        <v>299</v>
      </c>
      <c r="V12" s="52" t="s">
        <v>300</v>
      </c>
      <c r="W12" s="56">
        <v>15</v>
      </c>
      <c r="X12" s="54">
        <f t="shared" si="3"/>
        <v>0.13392857142857142</v>
      </c>
      <c r="Y12" s="54">
        <f>SUM(X$5:X12)</f>
        <v>0.3571428571428571</v>
      </c>
      <c r="Z12" s="30">
        <v>22.6</v>
      </c>
      <c r="AA12" s="52" t="s">
        <v>299</v>
      </c>
      <c r="AB12" s="52" t="s">
        <v>300</v>
      </c>
      <c r="AC12" s="53">
        <v>9</v>
      </c>
      <c r="AD12" s="54">
        <f t="shared" si="4"/>
        <v>7.5630252100840331E-2</v>
      </c>
      <c r="AE12" s="54">
        <f>SUM(AD$5:AD12)</f>
        <v>0.34453781512605042</v>
      </c>
      <c r="AF12" s="30">
        <v>22.6</v>
      </c>
      <c r="AG12" s="52" t="s">
        <v>299</v>
      </c>
      <c r="AH12" s="52" t="s">
        <v>300</v>
      </c>
      <c r="AI12" s="53">
        <v>4</v>
      </c>
      <c r="AJ12" s="54">
        <f t="shared" si="5"/>
        <v>3.125E-2</v>
      </c>
      <c r="AK12" s="54">
        <f>SUM(AJ$5:AJ12)</f>
        <v>0.2890625</v>
      </c>
      <c r="AL12" s="30">
        <v>22.6</v>
      </c>
      <c r="AM12" s="55" t="s">
        <v>299</v>
      </c>
      <c r="AN12" s="55" t="s">
        <v>300</v>
      </c>
      <c r="AO12" s="56">
        <v>2</v>
      </c>
      <c r="AP12" s="57">
        <f t="shared" si="6"/>
        <v>1.5873015873015872E-2</v>
      </c>
      <c r="AQ12" s="57">
        <f>SUM(AP$5:AP12)</f>
        <v>0.15079365079365079</v>
      </c>
      <c r="AR12" s="30">
        <v>22.6</v>
      </c>
      <c r="AS12" s="55" t="s">
        <v>299</v>
      </c>
      <c r="AT12" s="55" t="s">
        <v>300</v>
      </c>
      <c r="AU12" s="56">
        <v>3</v>
      </c>
      <c r="AV12" s="57">
        <f t="shared" si="7"/>
        <v>2.4390243902439025E-2</v>
      </c>
      <c r="AW12" s="57">
        <f>SUM(AV$5:AV12)</f>
        <v>0.23577235772357721</v>
      </c>
      <c r="AX12" s="30">
        <v>22.6</v>
      </c>
      <c r="AY12" s="52" t="s">
        <v>299</v>
      </c>
      <c r="AZ12" s="52" t="s">
        <v>300</v>
      </c>
      <c r="BA12" s="53">
        <v>0</v>
      </c>
      <c r="BB12" s="54">
        <f t="shared" si="8"/>
        <v>0</v>
      </c>
      <c r="BC12" s="54">
        <f>SUM(BB$5:BB12)</f>
        <v>0.12307692307692308</v>
      </c>
      <c r="BD12" s="30">
        <v>22.6</v>
      </c>
      <c r="BE12" s="52" t="s">
        <v>299</v>
      </c>
      <c r="BF12" s="52" t="s">
        <v>300</v>
      </c>
      <c r="BG12" s="53">
        <v>4</v>
      </c>
      <c r="BH12" s="54">
        <f t="shared" si="9"/>
        <v>3.1496062992125984E-2</v>
      </c>
      <c r="BI12" s="54">
        <f>SUM(BH$5:BH12)</f>
        <v>0.11811023622047244</v>
      </c>
      <c r="BJ12" s="30">
        <v>22.6</v>
      </c>
      <c r="BK12" s="52" t="s">
        <v>299</v>
      </c>
      <c r="BL12" s="52" t="s">
        <v>300</v>
      </c>
      <c r="BM12" s="53">
        <v>3</v>
      </c>
      <c r="BN12" s="54">
        <f t="shared" si="10"/>
        <v>2.0689655172413793E-2</v>
      </c>
      <c r="BO12" s="54">
        <f>SUM(BN$5:BN12)</f>
        <v>0.17931034482758618</v>
      </c>
    </row>
    <row r="13" spans="1:67">
      <c r="A13" s="30">
        <v>32</v>
      </c>
      <c r="B13" s="29"/>
      <c r="C13" s="52" t="s">
        <v>299</v>
      </c>
      <c r="D13" s="52" t="s">
        <v>301</v>
      </c>
      <c r="E13" s="52">
        <v>3</v>
      </c>
      <c r="F13" s="54">
        <f t="shared" si="0"/>
        <v>2.0408163265306121E-2</v>
      </c>
      <c r="G13" s="54">
        <f>SUM(F$5:F13)</f>
        <v>0.27891156462585037</v>
      </c>
      <c r="H13" s="30">
        <v>32</v>
      </c>
      <c r="I13" s="52" t="s">
        <v>299</v>
      </c>
      <c r="J13" s="52" t="s">
        <v>301</v>
      </c>
      <c r="K13" s="53">
        <v>12</v>
      </c>
      <c r="L13" s="54">
        <f t="shared" si="1"/>
        <v>0.11009174311926606</v>
      </c>
      <c r="M13" s="54">
        <f>SUM(L$5:L13)</f>
        <v>0.46788990825688076</v>
      </c>
      <c r="N13" s="30">
        <v>32</v>
      </c>
      <c r="O13" s="52" t="s">
        <v>299</v>
      </c>
      <c r="P13" s="52" t="s">
        <v>301</v>
      </c>
      <c r="Q13" s="56">
        <v>31</v>
      </c>
      <c r="R13" s="54">
        <f t="shared" si="2"/>
        <v>0.25203252032520324</v>
      </c>
      <c r="S13" s="54">
        <f>SUM(R$5:R13)</f>
        <v>0.67479674796747968</v>
      </c>
      <c r="T13" s="30">
        <v>32</v>
      </c>
      <c r="U13" s="58" t="s">
        <v>299</v>
      </c>
      <c r="V13" s="52" t="s">
        <v>301</v>
      </c>
      <c r="W13" s="56">
        <v>18</v>
      </c>
      <c r="X13" s="54">
        <f t="shared" si="3"/>
        <v>0.16071428571428573</v>
      </c>
      <c r="Y13" s="54">
        <f>SUM(X$5:X13)</f>
        <v>0.51785714285714279</v>
      </c>
      <c r="Z13" s="30">
        <v>32</v>
      </c>
      <c r="AA13" s="52" t="s">
        <v>299</v>
      </c>
      <c r="AB13" s="52" t="s">
        <v>301</v>
      </c>
      <c r="AC13" s="53">
        <v>30</v>
      </c>
      <c r="AD13" s="54">
        <f t="shared" si="4"/>
        <v>0.25210084033613445</v>
      </c>
      <c r="AE13" s="54">
        <f>SUM(AD$5:AD13)</f>
        <v>0.59663865546218486</v>
      </c>
      <c r="AF13" s="30">
        <v>32</v>
      </c>
      <c r="AG13" s="52" t="s">
        <v>299</v>
      </c>
      <c r="AH13" s="52" t="s">
        <v>301</v>
      </c>
      <c r="AI13" s="53">
        <v>1</v>
      </c>
      <c r="AJ13" s="54">
        <f t="shared" si="5"/>
        <v>7.8125E-3</v>
      </c>
      <c r="AK13" s="54">
        <f>SUM(AJ$5:AJ13)</f>
        <v>0.296875</v>
      </c>
      <c r="AL13" s="30">
        <v>32</v>
      </c>
      <c r="AM13" s="55" t="s">
        <v>299</v>
      </c>
      <c r="AN13" s="55" t="s">
        <v>301</v>
      </c>
      <c r="AO13" s="56">
        <v>4</v>
      </c>
      <c r="AP13" s="57">
        <f t="shared" si="6"/>
        <v>3.1746031746031744E-2</v>
      </c>
      <c r="AQ13" s="57">
        <f>SUM(AP$5:AP13)</f>
        <v>0.18253968253968253</v>
      </c>
      <c r="AR13" s="30">
        <v>32</v>
      </c>
      <c r="AS13" s="55" t="s">
        <v>299</v>
      </c>
      <c r="AT13" s="55" t="s">
        <v>301</v>
      </c>
      <c r="AU13" s="56">
        <v>5</v>
      </c>
      <c r="AV13" s="57">
        <f t="shared" si="7"/>
        <v>4.065040650406504E-2</v>
      </c>
      <c r="AW13" s="57">
        <f>SUM(AV$5:AV13)</f>
        <v>0.27642276422764223</v>
      </c>
      <c r="AX13" s="30">
        <v>32</v>
      </c>
      <c r="AY13" s="52" t="s">
        <v>299</v>
      </c>
      <c r="AZ13" s="52" t="s">
        <v>301</v>
      </c>
      <c r="BA13" s="53">
        <v>3</v>
      </c>
      <c r="BB13" s="54">
        <f t="shared" si="8"/>
        <v>2.3076923076923078E-2</v>
      </c>
      <c r="BC13" s="54">
        <f>SUM(BB$5:BB13)</f>
        <v>0.14615384615384616</v>
      </c>
      <c r="BD13" s="30">
        <v>32</v>
      </c>
      <c r="BE13" s="52" t="s">
        <v>299</v>
      </c>
      <c r="BF13" s="52" t="s">
        <v>301</v>
      </c>
      <c r="BG13" s="53">
        <v>2</v>
      </c>
      <c r="BH13" s="54">
        <f t="shared" si="9"/>
        <v>1.5748031496062992E-2</v>
      </c>
      <c r="BI13" s="54">
        <f>SUM(BH$5:BH13)</f>
        <v>0.13385826771653542</v>
      </c>
      <c r="BJ13" s="30">
        <v>32</v>
      </c>
      <c r="BK13" s="52" t="s">
        <v>299</v>
      </c>
      <c r="BL13" s="52" t="s">
        <v>301</v>
      </c>
      <c r="BM13" s="53">
        <v>8</v>
      </c>
      <c r="BN13" s="54">
        <f t="shared" si="10"/>
        <v>5.5172413793103448E-2</v>
      </c>
      <c r="BO13" s="54">
        <f>SUM(BN$5:BN13)</f>
        <v>0.23448275862068962</v>
      </c>
    </row>
    <row r="14" spans="1:67">
      <c r="A14" s="30">
        <v>45</v>
      </c>
      <c r="B14" s="29"/>
      <c r="C14" s="52" t="s">
        <v>302</v>
      </c>
      <c r="D14" s="52" t="s">
        <v>303</v>
      </c>
      <c r="E14" s="52">
        <v>6</v>
      </c>
      <c r="F14" s="54">
        <f t="shared" si="0"/>
        <v>4.0816326530612242E-2</v>
      </c>
      <c r="G14" s="54">
        <f>SUM(F$5:F14)</f>
        <v>0.31972789115646261</v>
      </c>
      <c r="H14" s="30">
        <v>45</v>
      </c>
      <c r="I14" s="52" t="s">
        <v>302</v>
      </c>
      <c r="J14" s="52" t="s">
        <v>303</v>
      </c>
      <c r="K14" s="53">
        <v>17</v>
      </c>
      <c r="L14" s="54">
        <f t="shared" si="1"/>
        <v>0.15596330275229359</v>
      </c>
      <c r="M14" s="54">
        <f>SUM(L$5:L14)</f>
        <v>0.62385321100917435</v>
      </c>
      <c r="N14" s="30">
        <v>45</v>
      </c>
      <c r="O14" s="52" t="s">
        <v>302</v>
      </c>
      <c r="P14" s="52" t="s">
        <v>303</v>
      </c>
      <c r="Q14" s="56">
        <v>26</v>
      </c>
      <c r="R14" s="54">
        <f t="shared" si="2"/>
        <v>0.21138211382113822</v>
      </c>
      <c r="S14" s="54">
        <f>SUM(R$5:R14)</f>
        <v>0.88617886178861793</v>
      </c>
      <c r="T14" s="30">
        <v>45</v>
      </c>
      <c r="U14" s="58" t="s">
        <v>302</v>
      </c>
      <c r="V14" s="52" t="s">
        <v>303</v>
      </c>
      <c r="W14" s="56">
        <v>22</v>
      </c>
      <c r="X14" s="54">
        <f t="shared" si="3"/>
        <v>0.19642857142857142</v>
      </c>
      <c r="Y14" s="54">
        <f>SUM(X$5:X14)</f>
        <v>0.71428571428571419</v>
      </c>
      <c r="Z14" s="30">
        <v>45</v>
      </c>
      <c r="AA14" s="52" t="s">
        <v>302</v>
      </c>
      <c r="AB14" s="52" t="s">
        <v>303</v>
      </c>
      <c r="AC14" s="53">
        <v>23</v>
      </c>
      <c r="AD14" s="54">
        <f t="shared" si="4"/>
        <v>0.19327731092436976</v>
      </c>
      <c r="AE14" s="54">
        <f>SUM(AD$5:AD14)</f>
        <v>0.78991596638655459</v>
      </c>
      <c r="AF14" s="30">
        <v>45</v>
      </c>
      <c r="AG14" s="52" t="s">
        <v>302</v>
      </c>
      <c r="AH14" s="52" t="s">
        <v>303</v>
      </c>
      <c r="AI14" s="53">
        <v>14</v>
      </c>
      <c r="AJ14" s="54">
        <f t="shared" si="5"/>
        <v>0.109375</v>
      </c>
      <c r="AK14" s="54">
        <f>SUM(AJ$5:AJ14)</f>
        <v>0.40625</v>
      </c>
      <c r="AL14" s="30">
        <v>45</v>
      </c>
      <c r="AM14" s="55" t="s">
        <v>302</v>
      </c>
      <c r="AN14" s="55" t="s">
        <v>303</v>
      </c>
      <c r="AO14" s="56">
        <v>6</v>
      </c>
      <c r="AP14" s="57">
        <f t="shared" si="6"/>
        <v>4.7619047619047616E-2</v>
      </c>
      <c r="AQ14" s="57">
        <f>SUM(AP$5:AP14)</f>
        <v>0.23015873015873015</v>
      </c>
      <c r="AR14" s="30">
        <v>45</v>
      </c>
      <c r="AS14" s="55" t="s">
        <v>302</v>
      </c>
      <c r="AT14" s="55" t="s">
        <v>303</v>
      </c>
      <c r="AU14" s="56">
        <v>16</v>
      </c>
      <c r="AV14" s="57">
        <f t="shared" si="7"/>
        <v>0.13008130081300814</v>
      </c>
      <c r="AW14" s="57">
        <f>SUM(AV$5:AV14)</f>
        <v>0.4065040650406504</v>
      </c>
      <c r="AX14" s="30">
        <v>45</v>
      </c>
      <c r="AY14" s="52" t="s">
        <v>302</v>
      </c>
      <c r="AZ14" s="52" t="s">
        <v>303</v>
      </c>
      <c r="BA14" s="53">
        <v>16</v>
      </c>
      <c r="BB14" s="54">
        <f t="shared" si="8"/>
        <v>0.12307692307692308</v>
      </c>
      <c r="BC14" s="54">
        <f>SUM(BB$5:BB14)</f>
        <v>0.26923076923076927</v>
      </c>
      <c r="BD14" s="30">
        <v>45</v>
      </c>
      <c r="BE14" s="52" t="s">
        <v>302</v>
      </c>
      <c r="BF14" s="52" t="s">
        <v>303</v>
      </c>
      <c r="BG14" s="53">
        <v>6</v>
      </c>
      <c r="BH14" s="54">
        <f t="shared" si="9"/>
        <v>4.7244094488188976E-2</v>
      </c>
      <c r="BI14" s="54">
        <f>SUM(BH$5:BH14)</f>
        <v>0.18110236220472439</v>
      </c>
      <c r="BJ14" s="30">
        <v>45</v>
      </c>
      <c r="BK14" s="52" t="s">
        <v>302</v>
      </c>
      <c r="BL14" s="52" t="s">
        <v>303</v>
      </c>
      <c r="BM14" s="53">
        <v>18</v>
      </c>
      <c r="BN14" s="54">
        <f t="shared" si="10"/>
        <v>0.12413793103448276</v>
      </c>
      <c r="BO14" s="54">
        <f>SUM(BN$5:BN14)</f>
        <v>0.35862068965517235</v>
      </c>
    </row>
    <row r="15" spans="1:67">
      <c r="A15" s="30">
        <v>64</v>
      </c>
      <c r="B15" s="29"/>
      <c r="C15" s="52" t="s">
        <v>302</v>
      </c>
      <c r="D15" s="52" t="s">
        <v>304</v>
      </c>
      <c r="E15" s="52">
        <v>8</v>
      </c>
      <c r="F15" s="54">
        <f t="shared" si="0"/>
        <v>5.4421768707482991E-2</v>
      </c>
      <c r="G15" s="54">
        <f>SUM(F$5:F15)</f>
        <v>0.37414965986394561</v>
      </c>
      <c r="H15" s="30">
        <v>64</v>
      </c>
      <c r="I15" s="52" t="s">
        <v>302</v>
      </c>
      <c r="J15" s="52" t="s">
        <v>304</v>
      </c>
      <c r="K15" s="53">
        <v>10</v>
      </c>
      <c r="L15" s="54">
        <f t="shared" si="1"/>
        <v>9.1743119266055051E-2</v>
      </c>
      <c r="M15" s="54">
        <f>SUM(L$5:L15)</f>
        <v>0.7155963302752294</v>
      </c>
      <c r="N15" s="30">
        <v>64</v>
      </c>
      <c r="O15" s="52" t="s">
        <v>302</v>
      </c>
      <c r="P15" s="52" t="s">
        <v>304</v>
      </c>
      <c r="Q15" s="56">
        <v>14</v>
      </c>
      <c r="R15" s="54">
        <f t="shared" si="2"/>
        <v>0.11382113821138211</v>
      </c>
      <c r="S15" s="54">
        <f>SUM(R$5:R15)</f>
        <v>1</v>
      </c>
      <c r="T15" s="30">
        <v>64</v>
      </c>
      <c r="U15" s="58" t="s">
        <v>302</v>
      </c>
      <c r="V15" s="52" t="s">
        <v>304</v>
      </c>
      <c r="W15" s="56">
        <v>24</v>
      </c>
      <c r="X15" s="54">
        <f t="shared" si="3"/>
        <v>0.21428571428571427</v>
      </c>
      <c r="Y15" s="54">
        <f>SUM(X$5:X15)</f>
        <v>0.92857142857142849</v>
      </c>
      <c r="Z15" s="30">
        <v>64</v>
      </c>
      <c r="AA15" s="52" t="s">
        <v>302</v>
      </c>
      <c r="AB15" s="52" t="s">
        <v>304</v>
      </c>
      <c r="AC15" s="53">
        <v>17</v>
      </c>
      <c r="AD15" s="54">
        <f t="shared" si="4"/>
        <v>0.14285714285714285</v>
      </c>
      <c r="AE15" s="54">
        <f>SUM(AD$5:AD15)</f>
        <v>0.9327731092436975</v>
      </c>
      <c r="AF15" s="30">
        <v>64</v>
      </c>
      <c r="AG15" s="52" t="s">
        <v>302</v>
      </c>
      <c r="AH15" s="52" t="s">
        <v>304</v>
      </c>
      <c r="AI15" s="53">
        <v>22</v>
      </c>
      <c r="AJ15" s="54">
        <f t="shared" si="5"/>
        <v>0.171875</v>
      </c>
      <c r="AK15" s="54">
        <f>SUM(AJ$5:AJ15)</f>
        <v>0.578125</v>
      </c>
      <c r="AL15" s="30">
        <v>64</v>
      </c>
      <c r="AM15" s="55" t="s">
        <v>302</v>
      </c>
      <c r="AN15" s="55" t="s">
        <v>304</v>
      </c>
      <c r="AO15" s="56">
        <v>20</v>
      </c>
      <c r="AP15" s="57">
        <f t="shared" si="6"/>
        <v>0.15873015873015872</v>
      </c>
      <c r="AQ15" s="57">
        <f>SUM(AP$5:AP15)</f>
        <v>0.38888888888888884</v>
      </c>
      <c r="AR15" s="30">
        <v>64</v>
      </c>
      <c r="AS15" s="55" t="s">
        <v>302</v>
      </c>
      <c r="AT15" s="55" t="s">
        <v>304</v>
      </c>
      <c r="AU15" s="56">
        <v>17</v>
      </c>
      <c r="AV15" s="57">
        <f t="shared" si="7"/>
        <v>0.13821138211382114</v>
      </c>
      <c r="AW15" s="57">
        <f>SUM(AV$5:AV15)</f>
        <v>0.54471544715447151</v>
      </c>
      <c r="AX15" s="30">
        <v>64</v>
      </c>
      <c r="AY15" s="52" t="s">
        <v>302</v>
      </c>
      <c r="AZ15" s="52" t="s">
        <v>304</v>
      </c>
      <c r="BA15" s="53">
        <v>19</v>
      </c>
      <c r="BB15" s="54">
        <f t="shared" si="8"/>
        <v>0.14615384615384616</v>
      </c>
      <c r="BC15" s="54">
        <f>SUM(BB$5:BB15)</f>
        <v>0.41538461538461546</v>
      </c>
      <c r="BD15" s="30">
        <v>64</v>
      </c>
      <c r="BE15" s="52" t="s">
        <v>302</v>
      </c>
      <c r="BF15" s="52" t="s">
        <v>304</v>
      </c>
      <c r="BG15" s="53">
        <v>15</v>
      </c>
      <c r="BH15" s="54">
        <f t="shared" si="9"/>
        <v>0.11811023622047244</v>
      </c>
      <c r="BI15" s="54">
        <f>SUM(BH$5:BH15)</f>
        <v>0.29921259842519682</v>
      </c>
      <c r="BJ15" s="30">
        <v>64</v>
      </c>
      <c r="BK15" s="52" t="s">
        <v>302</v>
      </c>
      <c r="BL15" s="52" t="s">
        <v>304</v>
      </c>
      <c r="BM15" s="53">
        <v>33</v>
      </c>
      <c r="BN15" s="54">
        <f t="shared" si="10"/>
        <v>0.22758620689655173</v>
      </c>
      <c r="BO15" s="54">
        <f>SUM(BN$5:BN15)</f>
        <v>0.58620689655172409</v>
      </c>
    </row>
    <row r="16" spans="1:67">
      <c r="A16" s="30">
        <v>90</v>
      </c>
      <c r="B16" s="29"/>
      <c r="C16" s="52" t="s">
        <v>305</v>
      </c>
      <c r="D16" s="52" t="s">
        <v>306</v>
      </c>
      <c r="E16" s="52">
        <v>18</v>
      </c>
      <c r="F16" s="54">
        <f t="shared" si="0"/>
        <v>0.12244897959183673</v>
      </c>
      <c r="G16" s="54">
        <f>SUM(F$5:F16)</f>
        <v>0.49659863945578231</v>
      </c>
      <c r="H16" s="30">
        <v>90</v>
      </c>
      <c r="I16" s="52" t="s">
        <v>305</v>
      </c>
      <c r="J16" s="52" t="s">
        <v>306</v>
      </c>
      <c r="K16" s="53">
        <v>16</v>
      </c>
      <c r="L16" s="54">
        <f t="shared" si="1"/>
        <v>0.14678899082568808</v>
      </c>
      <c r="M16" s="54">
        <f>SUM(L$5:L16)</f>
        <v>0.86238532110091748</v>
      </c>
      <c r="N16" s="30">
        <v>90</v>
      </c>
      <c r="O16" s="52" t="s">
        <v>305</v>
      </c>
      <c r="P16" s="52" t="s">
        <v>306</v>
      </c>
      <c r="Q16" s="56">
        <v>0</v>
      </c>
      <c r="R16" s="54">
        <f t="shared" si="2"/>
        <v>0</v>
      </c>
      <c r="S16" s="54">
        <f>SUM(R$5:R16)</f>
        <v>1</v>
      </c>
      <c r="T16" s="30">
        <v>90</v>
      </c>
      <c r="U16" s="58" t="s">
        <v>305</v>
      </c>
      <c r="V16" s="52" t="s">
        <v>306</v>
      </c>
      <c r="W16" s="56">
        <v>8</v>
      </c>
      <c r="X16" s="54">
        <f t="shared" si="3"/>
        <v>7.1428571428571425E-2</v>
      </c>
      <c r="Y16" s="54">
        <f>SUM(X$5:X16)</f>
        <v>0.99999999999999989</v>
      </c>
      <c r="Z16" s="30">
        <v>90</v>
      </c>
      <c r="AA16" s="52" t="s">
        <v>305</v>
      </c>
      <c r="AB16" s="52" t="s">
        <v>306</v>
      </c>
      <c r="AC16" s="53">
        <v>8</v>
      </c>
      <c r="AD16" s="54">
        <f t="shared" si="4"/>
        <v>6.7226890756302518E-2</v>
      </c>
      <c r="AE16" s="54">
        <f>SUM(AD$5:AD16)</f>
        <v>1</v>
      </c>
      <c r="AF16" s="30">
        <v>90</v>
      </c>
      <c r="AG16" s="52" t="s">
        <v>305</v>
      </c>
      <c r="AH16" s="52" t="s">
        <v>306</v>
      </c>
      <c r="AI16" s="53">
        <v>18</v>
      </c>
      <c r="AJ16" s="54">
        <f t="shared" si="5"/>
        <v>0.140625</v>
      </c>
      <c r="AK16" s="54">
        <f>SUM(AJ$5:AJ16)</f>
        <v>0.71875</v>
      </c>
      <c r="AL16" s="30">
        <v>90</v>
      </c>
      <c r="AM16" s="55" t="s">
        <v>305</v>
      </c>
      <c r="AN16" s="55" t="s">
        <v>306</v>
      </c>
      <c r="AO16" s="56">
        <v>26</v>
      </c>
      <c r="AP16" s="57">
        <f t="shared" si="6"/>
        <v>0.20634920634920634</v>
      </c>
      <c r="AQ16" s="57">
        <f>SUM(AP$5:AP16)</f>
        <v>0.59523809523809512</v>
      </c>
      <c r="AR16" s="30">
        <v>90</v>
      </c>
      <c r="AS16" s="55" t="s">
        <v>305</v>
      </c>
      <c r="AT16" s="55" t="s">
        <v>306</v>
      </c>
      <c r="AU16" s="56">
        <v>16</v>
      </c>
      <c r="AV16" s="57">
        <f t="shared" si="7"/>
        <v>0.13008130081300814</v>
      </c>
      <c r="AW16" s="57">
        <f>SUM(AV$5:AV16)</f>
        <v>0.67479674796747968</v>
      </c>
      <c r="AX16" s="30">
        <v>90</v>
      </c>
      <c r="AY16" s="52" t="s">
        <v>305</v>
      </c>
      <c r="AZ16" s="52" t="s">
        <v>306</v>
      </c>
      <c r="BA16" s="53">
        <v>20</v>
      </c>
      <c r="BB16" s="54">
        <f t="shared" si="8"/>
        <v>0.15384615384615385</v>
      </c>
      <c r="BC16" s="54">
        <f>SUM(BB$5:BB16)</f>
        <v>0.56923076923076932</v>
      </c>
      <c r="BD16" s="30">
        <v>90</v>
      </c>
      <c r="BE16" s="52" t="s">
        <v>305</v>
      </c>
      <c r="BF16" s="52" t="s">
        <v>306</v>
      </c>
      <c r="BG16" s="53">
        <v>21</v>
      </c>
      <c r="BH16" s="54">
        <f t="shared" si="9"/>
        <v>0.16535433070866143</v>
      </c>
      <c r="BI16" s="54">
        <f>SUM(BH$5:BH16)</f>
        <v>0.46456692913385822</v>
      </c>
      <c r="BJ16" s="30">
        <v>90</v>
      </c>
      <c r="BK16" s="52" t="s">
        <v>305</v>
      </c>
      <c r="BL16" s="52" t="s">
        <v>306</v>
      </c>
      <c r="BM16" s="53">
        <v>37</v>
      </c>
      <c r="BN16" s="54">
        <f t="shared" si="10"/>
        <v>0.25517241379310346</v>
      </c>
      <c r="BO16" s="54">
        <f>SUM(BN$5:BN16)</f>
        <v>0.84137931034482749</v>
      </c>
    </row>
    <row r="17" spans="1:67">
      <c r="A17" s="30">
        <v>128</v>
      </c>
      <c r="B17" s="29"/>
      <c r="C17" s="52" t="s">
        <v>305</v>
      </c>
      <c r="D17" s="52" t="s">
        <v>307</v>
      </c>
      <c r="E17" s="52">
        <v>26</v>
      </c>
      <c r="F17" s="54">
        <f t="shared" si="0"/>
        <v>0.17687074829931973</v>
      </c>
      <c r="G17" s="54">
        <f>SUM(F$5:F17)</f>
        <v>0.67346938775510201</v>
      </c>
      <c r="H17" s="30">
        <v>128</v>
      </c>
      <c r="I17" s="52" t="s">
        <v>305</v>
      </c>
      <c r="J17" s="52" t="s">
        <v>307</v>
      </c>
      <c r="K17" s="53">
        <v>8</v>
      </c>
      <c r="L17" s="54">
        <f t="shared" si="1"/>
        <v>7.3394495412844041E-2</v>
      </c>
      <c r="M17" s="54">
        <f>SUM(L$5:L17)</f>
        <v>0.93577981651376152</v>
      </c>
      <c r="N17" s="30">
        <v>128</v>
      </c>
      <c r="O17" s="52" t="s">
        <v>305</v>
      </c>
      <c r="P17" s="52" t="s">
        <v>307</v>
      </c>
      <c r="Q17" s="56">
        <v>0</v>
      </c>
      <c r="R17" s="54">
        <f t="shared" si="2"/>
        <v>0</v>
      </c>
      <c r="S17" s="54">
        <f>SUM(R$5:R17)</f>
        <v>1</v>
      </c>
      <c r="T17" s="30">
        <v>128</v>
      </c>
      <c r="U17" s="58" t="s">
        <v>305</v>
      </c>
      <c r="V17" s="52" t="s">
        <v>307</v>
      </c>
      <c r="W17" s="56">
        <v>0</v>
      </c>
      <c r="X17" s="54">
        <f t="shared" si="3"/>
        <v>0</v>
      </c>
      <c r="Y17" s="54">
        <f>SUM(X$5:X17)</f>
        <v>0.99999999999999989</v>
      </c>
      <c r="Z17" s="30">
        <v>128</v>
      </c>
      <c r="AA17" s="52" t="s">
        <v>305</v>
      </c>
      <c r="AB17" s="52" t="s">
        <v>307</v>
      </c>
      <c r="AC17" s="53">
        <v>0</v>
      </c>
      <c r="AD17" s="54">
        <f t="shared" si="4"/>
        <v>0</v>
      </c>
      <c r="AE17" s="54">
        <f>SUM(AD$5:AD17)</f>
        <v>1</v>
      </c>
      <c r="AF17" s="30">
        <v>128</v>
      </c>
      <c r="AG17" s="52" t="s">
        <v>305</v>
      </c>
      <c r="AH17" s="52" t="s">
        <v>307</v>
      </c>
      <c r="AI17" s="53">
        <v>13</v>
      </c>
      <c r="AJ17" s="54">
        <f t="shared" si="5"/>
        <v>0.1015625</v>
      </c>
      <c r="AK17" s="54">
        <f>SUM(AJ$5:AJ17)</f>
        <v>0.8203125</v>
      </c>
      <c r="AL17" s="30">
        <v>128</v>
      </c>
      <c r="AM17" s="55" t="s">
        <v>305</v>
      </c>
      <c r="AN17" s="55" t="s">
        <v>307</v>
      </c>
      <c r="AO17" s="56">
        <v>24</v>
      </c>
      <c r="AP17" s="57">
        <f t="shared" si="6"/>
        <v>0.19047619047619047</v>
      </c>
      <c r="AQ17" s="57">
        <f>SUM(AP$5:AP17)</f>
        <v>0.78571428571428559</v>
      </c>
      <c r="AR17" s="30">
        <v>128</v>
      </c>
      <c r="AS17" s="55" t="s">
        <v>305</v>
      </c>
      <c r="AT17" s="55" t="s">
        <v>307</v>
      </c>
      <c r="AU17" s="56">
        <v>18</v>
      </c>
      <c r="AV17" s="57">
        <f t="shared" si="7"/>
        <v>0.14634146341463414</v>
      </c>
      <c r="AW17" s="57">
        <f>SUM(AV$5:AV17)</f>
        <v>0.82113821138211385</v>
      </c>
      <c r="AX17" s="30">
        <v>128</v>
      </c>
      <c r="AY17" s="52" t="s">
        <v>305</v>
      </c>
      <c r="AZ17" s="52" t="s">
        <v>307</v>
      </c>
      <c r="BA17" s="53">
        <v>30</v>
      </c>
      <c r="BB17" s="54">
        <f t="shared" si="8"/>
        <v>0.23076923076923078</v>
      </c>
      <c r="BC17" s="54">
        <f>SUM(BB$5:BB17)</f>
        <v>0.8</v>
      </c>
      <c r="BD17" s="30">
        <v>128</v>
      </c>
      <c r="BE17" s="52" t="s">
        <v>305</v>
      </c>
      <c r="BF17" s="52" t="s">
        <v>307</v>
      </c>
      <c r="BG17" s="53">
        <v>20</v>
      </c>
      <c r="BH17" s="54">
        <f t="shared" si="9"/>
        <v>0.15748031496062992</v>
      </c>
      <c r="BI17" s="54">
        <f>SUM(BH$5:BH17)</f>
        <v>0.62204724409448819</v>
      </c>
      <c r="BJ17" s="30">
        <v>128</v>
      </c>
      <c r="BK17" s="52" t="s">
        <v>305</v>
      </c>
      <c r="BL17" s="52" t="s">
        <v>307</v>
      </c>
      <c r="BM17" s="53">
        <v>16</v>
      </c>
      <c r="BN17" s="54">
        <f t="shared" si="10"/>
        <v>0.1103448275862069</v>
      </c>
      <c r="BO17" s="54">
        <f>SUM(BN$5:BN17)</f>
        <v>0.95172413793103439</v>
      </c>
    </row>
    <row r="18" spans="1:67">
      <c r="A18" s="30">
        <v>180</v>
      </c>
      <c r="B18" s="29"/>
      <c r="C18" s="52" t="s">
        <v>308</v>
      </c>
      <c r="D18" s="52" t="s">
        <v>309</v>
      </c>
      <c r="E18" s="52">
        <v>28</v>
      </c>
      <c r="F18" s="54">
        <f t="shared" si="0"/>
        <v>0.19047619047619047</v>
      </c>
      <c r="G18" s="54">
        <f>SUM(F$5:F18)</f>
        <v>0.86394557823129248</v>
      </c>
      <c r="H18" s="30">
        <v>180</v>
      </c>
      <c r="I18" s="52" t="s">
        <v>308</v>
      </c>
      <c r="J18" s="52" t="s">
        <v>309</v>
      </c>
      <c r="K18" s="53">
        <v>5</v>
      </c>
      <c r="L18" s="54">
        <f t="shared" si="1"/>
        <v>4.5871559633027525E-2</v>
      </c>
      <c r="M18" s="54">
        <f>SUM(L$5:L18)</f>
        <v>0.9816513761467891</v>
      </c>
      <c r="N18" s="30">
        <v>180</v>
      </c>
      <c r="O18" s="52" t="s">
        <v>308</v>
      </c>
      <c r="P18" s="52" t="s">
        <v>309</v>
      </c>
      <c r="Q18" s="56">
        <v>0</v>
      </c>
      <c r="R18" s="54">
        <f t="shared" si="2"/>
        <v>0</v>
      </c>
      <c r="S18" s="54">
        <f>SUM(R$5:R18)</f>
        <v>1</v>
      </c>
      <c r="T18" s="30">
        <v>180</v>
      </c>
      <c r="U18" s="58" t="s">
        <v>308</v>
      </c>
      <c r="V18" s="52" t="s">
        <v>309</v>
      </c>
      <c r="W18" s="56">
        <v>0</v>
      </c>
      <c r="X18" s="54">
        <f t="shared" si="3"/>
        <v>0</v>
      </c>
      <c r="Y18" s="54">
        <f>SUM(X$5:X18)</f>
        <v>0.99999999999999989</v>
      </c>
      <c r="Z18" s="30">
        <v>180</v>
      </c>
      <c r="AA18" s="52" t="s">
        <v>308</v>
      </c>
      <c r="AB18" s="52" t="s">
        <v>309</v>
      </c>
      <c r="AC18" s="53">
        <v>0</v>
      </c>
      <c r="AD18" s="54">
        <f t="shared" si="4"/>
        <v>0</v>
      </c>
      <c r="AE18" s="54">
        <f>SUM(AD$5:AD18)</f>
        <v>1</v>
      </c>
      <c r="AF18" s="30">
        <v>180</v>
      </c>
      <c r="AG18" s="52" t="s">
        <v>308</v>
      </c>
      <c r="AH18" s="52" t="s">
        <v>309</v>
      </c>
      <c r="AI18" s="53">
        <v>19</v>
      </c>
      <c r="AJ18" s="54">
        <f t="shared" si="5"/>
        <v>0.1484375</v>
      </c>
      <c r="AK18" s="54">
        <f>SUM(AJ$5:AJ18)</f>
        <v>0.96875</v>
      </c>
      <c r="AL18" s="30">
        <v>180</v>
      </c>
      <c r="AM18" s="55" t="s">
        <v>308</v>
      </c>
      <c r="AN18" s="55" t="s">
        <v>309</v>
      </c>
      <c r="AO18" s="56">
        <v>18</v>
      </c>
      <c r="AP18" s="57">
        <f t="shared" si="6"/>
        <v>0.14285714285714285</v>
      </c>
      <c r="AQ18" s="57">
        <f>SUM(AP$5:AP18)</f>
        <v>0.92857142857142838</v>
      </c>
      <c r="AR18" s="30">
        <v>180</v>
      </c>
      <c r="AS18" s="55" t="s">
        <v>308</v>
      </c>
      <c r="AT18" s="55" t="s">
        <v>309</v>
      </c>
      <c r="AU18" s="56">
        <v>15</v>
      </c>
      <c r="AV18" s="57">
        <f t="shared" si="7"/>
        <v>0.12195121951219512</v>
      </c>
      <c r="AW18" s="57">
        <f>SUM(AV$5:AV18)</f>
        <v>0.94308943089430897</v>
      </c>
      <c r="AX18" s="30">
        <v>180</v>
      </c>
      <c r="AY18" s="52" t="s">
        <v>308</v>
      </c>
      <c r="AZ18" s="52" t="s">
        <v>309</v>
      </c>
      <c r="BA18" s="53">
        <v>16</v>
      </c>
      <c r="BB18" s="54">
        <f t="shared" si="8"/>
        <v>0.12307692307692308</v>
      </c>
      <c r="BC18" s="54">
        <f>SUM(BB$5:BB18)</f>
        <v>0.92307692307692313</v>
      </c>
      <c r="BD18" s="30">
        <v>180</v>
      </c>
      <c r="BE18" s="52" t="s">
        <v>308</v>
      </c>
      <c r="BF18" s="52" t="s">
        <v>309</v>
      </c>
      <c r="BG18" s="53">
        <v>21</v>
      </c>
      <c r="BH18" s="54">
        <f t="shared" si="9"/>
        <v>0.16535433070866143</v>
      </c>
      <c r="BI18" s="54">
        <f>SUM(BH$5:BH18)</f>
        <v>0.78740157480314965</v>
      </c>
      <c r="BJ18" s="30">
        <v>180</v>
      </c>
      <c r="BK18" s="52" t="s">
        <v>308</v>
      </c>
      <c r="BL18" s="52" t="s">
        <v>309</v>
      </c>
      <c r="BM18" s="53">
        <v>7</v>
      </c>
      <c r="BN18" s="54">
        <f t="shared" si="10"/>
        <v>4.8275862068965517E-2</v>
      </c>
      <c r="BO18" s="54">
        <f>SUM(BN$5:BN18)</f>
        <v>0.99999999999999989</v>
      </c>
    </row>
    <row r="19" spans="1:67">
      <c r="A19" s="30">
        <v>256</v>
      </c>
      <c r="B19" s="29"/>
      <c r="C19" s="52" t="s">
        <v>308</v>
      </c>
      <c r="D19" s="52" t="s">
        <v>310</v>
      </c>
      <c r="E19" s="52">
        <v>17</v>
      </c>
      <c r="F19" s="54">
        <f t="shared" si="0"/>
        <v>0.11564625850340136</v>
      </c>
      <c r="G19" s="54">
        <f>SUM(F$5:F19)</f>
        <v>0.97959183673469385</v>
      </c>
      <c r="H19" s="30">
        <v>256</v>
      </c>
      <c r="I19" s="52" t="s">
        <v>308</v>
      </c>
      <c r="J19" s="52" t="s">
        <v>310</v>
      </c>
      <c r="K19" s="53">
        <v>2</v>
      </c>
      <c r="L19" s="54">
        <f t="shared" si="1"/>
        <v>1.834862385321101E-2</v>
      </c>
      <c r="M19" s="54">
        <f>SUM(L$5:L19)</f>
        <v>1</v>
      </c>
      <c r="N19" s="30">
        <v>256</v>
      </c>
      <c r="O19" s="52" t="s">
        <v>308</v>
      </c>
      <c r="P19" s="52" t="s">
        <v>310</v>
      </c>
      <c r="Q19" s="56">
        <v>0</v>
      </c>
      <c r="R19" s="54">
        <f t="shared" si="2"/>
        <v>0</v>
      </c>
      <c r="S19" s="54">
        <f>SUM(R$5:R19)</f>
        <v>1</v>
      </c>
      <c r="T19" s="30">
        <v>256</v>
      </c>
      <c r="U19" s="58" t="s">
        <v>308</v>
      </c>
      <c r="V19" s="52" t="s">
        <v>310</v>
      </c>
      <c r="W19" s="56">
        <v>0</v>
      </c>
      <c r="X19" s="54">
        <f t="shared" si="3"/>
        <v>0</v>
      </c>
      <c r="Y19" s="54">
        <f>SUM(X$5:X19)</f>
        <v>0.99999999999999989</v>
      </c>
      <c r="Z19" s="30">
        <v>256</v>
      </c>
      <c r="AA19" s="52" t="s">
        <v>308</v>
      </c>
      <c r="AB19" s="52" t="s">
        <v>310</v>
      </c>
      <c r="AC19" s="53">
        <v>0</v>
      </c>
      <c r="AD19" s="54">
        <f t="shared" si="4"/>
        <v>0</v>
      </c>
      <c r="AE19" s="54">
        <f>SUM(AD$5:AD19)</f>
        <v>1</v>
      </c>
      <c r="AF19" s="30">
        <v>256</v>
      </c>
      <c r="AG19" s="52" t="s">
        <v>308</v>
      </c>
      <c r="AH19" s="52" t="s">
        <v>310</v>
      </c>
      <c r="AI19" s="53">
        <v>4</v>
      </c>
      <c r="AJ19" s="54">
        <f t="shared" si="5"/>
        <v>3.125E-2</v>
      </c>
      <c r="AK19" s="54">
        <f>SUM(AJ$5:AJ19)</f>
        <v>1</v>
      </c>
      <c r="AL19" s="30">
        <v>256</v>
      </c>
      <c r="AM19" s="55" t="s">
        <v>308</v>
      </c>
      <c r="AN19" s="55" t="s">
        <v>310</v>
      </c>
      <c r="AO19" s="56">
        <v>6</v>
      </c>
      <c r="AP19" s="57">
        <f t="shared" si="6"/>
        <v>4.7619047619047616E-2</v>
      </c>
      <c r="AQ19" s="57">
        <f>SUM(AP$5:AP19)</f>
        <v>0.97619047619047605</v>
      </c>
      <c r="AR19" s="30">
        <v>256</v>
      </c>
      <c r="AS19" s="55" t="s">
        <v>308</v>
      </c>
      <c r="AT19" s="55" t="s">
        <v>310</v>
      </c>
      <c r="AU19" s="56">
        <v>5</v>
      </c>
      <c r="AV19" s="57">
        <f t="shared" si="7"/>
        <v>4.065040650406504E-2</v>
      </c>
      <c r="AW19" s="57">
        <f>SUM(AV$5:AV19)</f>
        <v>0.98373983739837401</v>
      </c>
      <c r="AX19" s="30">
        <v>256</v>
      </c>
      <c r="AY19" s="52" t="s">
        <v>308</v>
      </c>
      <c r="AZ19" s="52" t="s">
        <v>310</v>
      </c>
      <c r="BA19" s="53">
        <v>7</v>
      </c>
      <c r="BB19" s="54">
        <f t="shared" si="8"/>
        <v>5.3846153846153849E-2</v>
      </c>
      <c r="BC19" s="54">
        <f>SUM(BB$5:BB19)</f>
        <v>0.97692307692307701</v>
      </c>
      <c r="BD19" s="30">
        <v>256</v>
      </c>
      <c r="BE19" s="52" t="s">
        <v>308</v>
      </c>
      <c r="BF19" s="52" t="s">
        <v>310</v>
      </c>
      <c r="BG19" s="53">
        <v>27</v>
      </c>
      <c r="BH19" s="54">
        <f t="shared" si="9"/>
        <v>0.2125984251968504</v>
      </c>
      <c r="BI19" s="54">
        <f>SUM(BH$5:BH19)</f>
        <v>1</v>
      </c>
      <c r="BJ19" s="30">
        <v>256</v>
      </c>
      <c r="BK19" s="52" t="s">
        <v>308</v>
      </c>
      <c r="BL19" s="52" t="s">
        <v>310</v>
      </c>
      <c r="BM19" s="53">
        <v>0</v>
      </c>
      <c r="BN19" s="54">
        <f t="shared" si="10"/>
        <v>0</v>
      </c>
      <c r="BO19" s="54">
        <f>SUM(BN$5:BN19)</f>
        <v>0.99999999999999989</v>
      </c>
    </row>
    <row r="20" spans="1:67">
      <c r="A20" s="30">
        <v>362</v>
      </c>
      <c r="B20" s="29"/>
      <c r="C20" s="52" t="s">
        <v>311</v>
      </c>
      <c r="D20" s="52" t="s">
        <v>312</v>
      </c>
      <c r="E20" s="52">
        <v>3</v>
      </c>
      <c r="F20" s="54">
        <f t="shared" si="0"/>
        <v>2.0408163265306121E-2</v>
      </c>
      <c r="G20" s="54">
        <f>SUM(F$5:F20)</f>
        <v>1</v>
      </c>
      <c r="H20" s="30">
        <v>362</v>
      </c>
      <c r="I20" s="52" t="s">
        <v>311</v>
      </c>
      <c r="J20" s="52" t="s">
        <v>312</v>
      </c>
      <c r="K20" s="53">
        <v>0</v>
      </c>
      <c r="L20" s="54">
        <f t="shared" si="1"/>
        <v>0</v>
      </c>
      <c r="M20" s="54">
        <f>SUM(L$5:L20)</f>
        <v>1</v>
      </c>
      <c r="N20" s="30">
        <v>362</v>
      </c>
      <c r="O20" s="52" t="s">
        <v>311</v>
      </c>
      <c r="P20" s="52" t="s">
        <v>312</v>
      </c>
      <c r="Q20" s="56">
        <v>0</v>
      </c>
      <c r="R20" s="54">
        <f t="shared" si="2"/>
        <v>0</v>
      </c>
      <c r="S20" s="54">
        <f>SUM(R$5:R20)</f>
        <v>1</v>
      </c>
      <c r="T20" s="30">
        <v>362</v>
      </c>
      <c r="U20" s="58" t="s">
        <v>311</v>
      </c>
      <c r="V20" s="52" t="s">
        <v>312</v>
      </c>
      <c r="W20" s="56">
        <v>0</v>
      </c>
      <c r="X20" s="54">
        <f t="shared" si="3"/>
        <v>0</v>
      </c>
      <c r="Y20" s="54">
        <f>SUM(X$5:X20)</f>
        <v>0.99999999999999989</v>
      </c>
      <c r="Z20" s="30">
        <v>362</v>
      </c>
      <c r="AA20" s="52" t="s">
        <v>311</v>
      </c>
      <c r="AB20" s="52" t="s">
        <v>312</v>
      </c>
      <c r="AC20" s="53">
        <v>0</v>
      </c>
      <c r="AD20" s="54">
        <f t="shared" si="4"/>
        <v>0</v>
      </c>
      <c r="AE20" s="54">
        <f>SUM(AD$5:AD20)</f>
        <v>1</v>
      </c>
      <c r="AF20" s="30">
        <v>362</v>
      </c>
      <c r="AG20" s="52" t="s">
        <v>311</v>
      </c>
      <c r="AH20" s="52" t="s">
        <v>312</v>
      </c>
      <c r="AI20" s="53">
        <v>0</v>
      </c>
      <c r="AJ20" s="54">
        <f t="shared" si="5"/>
        <v>0</v>
      </c>
      <c r="AK20" s="54">
        <f>SUM(AJ$5:AJ20)</f>
        <v>1</v>
      </c>
      <c r="AL20" s="30">
        <v>362</v>
      </c>
      <c r="AM20" s="55" t="s">
        <v>311</v>
      </c>
      <c r="AN20" s="55" t="s">
        <v>312</v>
      </c>
      <c r="AO20" s="56">
        <v>2</v>
      </c>
      <c r="AP20" s="57">
        <f t="shared" si="6"/>
        <v>1.5873015873015872E-2</v>
      </c>
      <c r="AQ20" s="57">
        <f>SUM(AP$5:AP20)</f>
        <v>0.99206349206349187</v>
      </c>
      <c r="AR20" s="30">
        <v>362</v>
      </c>
      <c r="AS20" s="55" t="s">
        <v>311</v>
      </c>
      <c r="AT20" s="55" t="s">
        <v>312</v>
      </c>
      <c r="AU20" s="56">
        <v>1</v>
      </c>
      <c r="AV20" s="57">
        <f t="shared" si="7"/>
        <v>8.130081300813009E-3</v>
      </c>
      <c r="AW20" s="57">
        <f>SUM(AV$5:AV20)</f>
        <v>0.99186991869918706</v>
      </c>
      <c r="AX20" s="30">
        <v>362</v>
      </c>
      <c r="AY20" s="52" t="s">
        <v>311</v>
      </c>
      <c r="AZ20" s="52" t="s">
        <v>312</v>
      </c>
      <c r="BA20" s="53">
        <v>3</v>
      </c>
      <c r="BB20" s="54">
        <f t="shared" si="8"/>
        <v>2.3076923076923078E-2</v>
      </c>
      <c r="BC20" s="54">
        <f>SUM(BB$5:BB20)</f>
        <v>1</v>
      </c>
      <c r="BD20" s="30">
        <v>362</v>
      </c>
      <c r="BE20" s="52" t="s">
        <v>311</v>
      </c>
      <c r="BF20" s="52" t="s">
        <v>312</v>
      </c>
      <c r="BG20" s="53">
        <v>0</v>
      </c>
      <c r="BH20" s="54">
        <f t="shared" si="9"/>
        <v>0</v>
      </c>
      <c r="BI20" s="54">
        <f>SUM(BH$5:BH20)</f>
        <v>1</v>
      </c>
      <c r="BJ20" s="30">
        <v>362</v>
      </c>
      <c r="BK20" s="52" t="s">
        <v>311</v>
      </c>
      <c r="BL20" s="52" t="s">
        <v>312</v>
      </c>
      <c r="BM20" s="53">
        <v>0</v>
      </c>
      <c r="BN20" s="54">
        <f t="shared" si="10"/>
        <v>0</v>
      </c>
      <c r="BO20" s="54">
        <f>SUM(BN$5:BN20)</f>
        <v>0.99999999999999989</v>
      </c>
    </row>
    <row r="21" spans="1:67">
      <c r="A21" s="30">
        <v>512</v>
      </c>
      <c r="C21" s="52" t="s">
        <v>311</v>
      </c>
      <c r="D21" s="52" t="s">
        <v>313</v>
      </c>
      <c r="E21" s="52">
        <v>0</v>
      </c>
      <c r="F21" s="54">
        <f t="shared" si="0"/>
        <v>0</v>
      </c>
      <c r="G21" s="54">
        <f>SUM(F$5:F21)</f>
        <v>1</v>
      </c>
      <c r="H21" s="30">
        <v>512</v>
      </c>
      <c r="I21" s="52" t="s">
        <v>311</v>
      </c>
      <c r="J21" s="52" t="s">
        <v>313</v>
      </c>
      <c r="K21" s="53">
        <v>0</v>
      </c>
      <c r="L21" s="54">
        <f t="shared" si="1"/>
        <v>0</v>
      </c>
      <c r="M21" s="54">
        <f>SUM(L$5:L21)</f>
        <v>1</v>
      </c>
      <c r="N21" s="30">
        <v>512</v>
      </c>
      <c r="O21" s="52" t="s">
        <v>311</v>
      </c>
      <c r="P21" s="52" t="s">
        <v>313</v>
      </c>
      <c r="Q21" s="56">
        <v>0</v>
      </c>
      <c r="R21" s="54">
        <f t="shared" si="2"/>
        <v>0</v>
      </c>
      <c r="S21" s="54">
        <f>SUM(R$5:R21)</f>
        <v>1</v>
      </c>
      <c r="T21" s="30">
        <v>512</v>
      </c>
      <c r="U21" s="58" t="s">
        <v>311</v>
      </c>
      <c r="V21" s="52" t="s">
        <v>313</v>
      </c>
      <c r="W21" s="56">
        <v>0</v>
      </c>
      <c r="X21" s="54">
        <f t="shared" si="3"/>
        <v>0</v>
      </c>
      <c r="Y21" s="54">
        <f>SUM(X$5:X21)</f>
        <v>0.99999999999999989</v>
      </c>
      <c r="Z21" s="30">
        <v>512</v>
      </c>
      <c r="AA21" s="52" t="s">
        <v>311</v>
      </c>
      <c r="AB21" s="52" t="s">
        <v>313</v>
      </c>
      <c r="AC21" s="53">
        <v>0</v>
      </c>
      <c r="AD21" s="54">
        <f t="shared" si="4"/>
        <v>0</v>
      </c>
      <c r="AE21" s="54">
        <f>SUM(AD$5:AD21)</f>
        <v>1</v>
      </c>
      <c r="AF21" s="30">
        <v>512</v>
      </c>
      <c r="AG21" s="52" t="s">
        <v>311</v>
      </c>
      <c r="AH21" s="52" t="s">
        <v>313</v>
      </c>
      <c r="AI21" s="53">
        <v>0</v>
      </c>
      <c r="AJ21" s="54">
        <f t="shared" si="5"/>
        <v>0</v>
      </c>
      <c r="AK21" s="54">
        <f>SUM(AJ$5:AJ21)</f>
        <v>1</v>
      </c>
      <c r="AL21" s="30">
        <v>512</v>
      </c>
      <c r="AM21" s="55" t="s">
        <v>311</v>
      </c>
      <c r="AN21" s="55" t="s">
        <v>313</v>
      </c>
      <c r="AO21" s="56">
        <v>1</v>
      </c>
      <c r="AP21" s="57">
        <f t="shared" si="6"/>
        <v>7.9365079365079361E-3</v>
      </c>
      <c r="AQ21" s="57">
        <f>SUM(AP$5:AP21)</f>
        <v>0.99999999999999978</v>
      </c>
      <c r="AR21" s="30">
        <v>512</v>
      </c>
      <c r="AS21" s="55" t="s">
        <v>311</v>
      </c>
      <c r="AT21" s="55" t="s">
        <v>313</v>
      </c>
      <c r="AU21" s="56">
        <v>1</v>
      </c>
      <c r="AV21" s="57">
        <f t="shared" si="7"/>
        <v>8.130081300813009E-3</v>
      </c>
      <c r="AW21" s="57">
        <f>SUM(AV$5:AV21)</f>
        <v>1</v>
      </c>
      <c r="AX21" s="30">
        <v>512</v>
      </c>
      <c r="AY21" s="52" t="s">
        <v>311</v>
      </c>
      <c r="AZ21" s="52" t="s">
        <v>313</v>
      </c>
      <c r="BA21" s="53">
        <v>0</v>
      </c>
      <c r="BB21" s="54">
        <f t="shared" si="8"/>
        <v>0</v>
      </c>
      <c r="BC21" s="54">
        <f>SUM(BB$5:BB21)</f>
        <v>1</v>
      </c>
      <c r="BD21" s="30">
        <v>512</v>
      </c>
      <c r="BE21" s="52" t="s">
        <v>311</v>
      </c>
      <c r="BF21" s="52" t="s">
        <v>313</v>
      </c>
      <c r="BG21" s="53">
        <v>0</v>
      </c>
      <c r="BH21" s="54">
        <f t="shared" si="9"/>
        <v>0</v>
      </c>
      <c r="BI21" s="54">
        <f>SUM(BH$5:BH21)</f>
        <v>1</v>
      </c>
      <c r="BJ21" s="30">
        <v>512</v>
      </c>
      <c r="BK21" s="52" t="s">
        <v>311</v>
      </c>
      <c r="BL21" s="52" t="s">
        <v>313</v>
      </c>
      <c r="BM21" s="53">
        <v>0</v>
      </c>
      <c r="BN21" s="54">
        <f t="shared" si="10"/>
        <v>0</v>
      </c>
      <c r="BO21" s="54">
        <f>SUM(BN$5:BN21)</f>
        <v>0.99999999999999989</v>
      </c>
    </row>
    <row r="22" spans="1:67">
      <c r="C22" s="52" t="s">
        <v>314</v>
      </c>
      <c r="D22" s="52" t="s">
        <v>315</v>
      </c>
      <c r="E22" s="52">
        <v>0</v>
      </c>
      <c r="F22" s="54">
        <f t="shared" si="0"/>
        <v>0</v>
      </c>
      <c r="G22" s="54">
        <f>SUM(F$5:F22)</f>
        <v>1</v>
      </c>
      <c r="I22" s="52" t="s">
        <v>314</v>
      </c>
      <c r="J22" s="52" t="s">
        <v>315</v>
      </c>
      <c r="K22" s="53">
        <v>0</v>
      </c>
      <c r="L22" s="54">
        <f t="shared" si="1"/>
        <v>0</v>
      </c>
      <c r="M22" s="54">
        <f>SUM(L$5:L22)</f>
        <v>1</v>
      </c>
      <c r="O22" s="52" t="s">
        <v>314</v>
      </c>
      <c r="P22" s="52" t="s">
        <v>315</v>
      </c>
      <c r="Q22" s="56">
        <v>0</v>
      </c>
      <c r="R22" s="54">
        <f t="shared" si="2"/>
        <v>0</v>
      </c>
      <c r="S22" s="54">
        <f>SUM(R$5:R22)</f>
        <v>1</v>
      </c>
      <c r="U22" s="50" t="s">
        <v>314</v>
      </c>
      <c r="V22" s="52" t="s">
        <v>315</v>
      </c>
      <c r="W22" s="56">
        <v>0</v>
      </c>
      <c r="X22" s="54">
        <f t="shared" si="3"/>
        <v>0</v>
      </c>
      <c r="Y22" s="54">
        <f>SUM(X$5:X22)</f>
        <v>0.99999999999999989</v>
      </c>
      <c r="Z22" s="30">
        <v>1024</v>
      </c>
      <c r="AA22" s="52" t="s">
        <v>314</v>
      </c>
      <c r="AB22" s="52" t="s">
        <v>315</v>
      </c>
      <c r="AC22" s="53">
        <v>0</v>
      </c>
      <c r="AD22" s="54">
        <f t="shared" si="4"/>
        <v>0</v>
      </c>
      <c r="AE22" s="54">
        <f>SUM(AD$5:AD22)</f>
        <v>1</v>
      </c>
      <c r="AF22" s="30">
        <v>1024</v>
      </c>
      <c r="AG22" s="52" t="s">
        <v>314</v>
      </c>
      <c r="AH22" s="59" t="s">
        <v>316</v>
      </c>
      <c r="AI22" s="53">
        <v>0</v>
      </c>
      <c r="AJ22" s="54">
        <f t="shared" si="5"/>
        <v>0</v>
      </c>
      <c r="AK22" s="54">
        <f>SUM(AJ$5:AJ22)</f>
        <v>1</v>
      </c>
      <c r="AL22" s="30">
        <v>1024</v>
      </c>
      <c r="AM22" s="52" t="s">
        <v>314</v>
      </c>
      <c r="AN22" s="59" t="s">
        <v>316</v>
      </c>
      <c r="AO22" s="56">
        <v>0</v>
      </c>
      <c r="AP22" s="57">
        <f t="shared" si="6"/>
        <v>0</v>
      </c>
      <c r="AQ22" s="57">
        <f>SUM(AP$5:AP22)</f>
        <v>0.99999999999999978</v>
      </c>
      <c r="AR22" s="30">
        <v>1024</v>
      </c>
      <c r="AS22" s="52" t="s">
        <v>314</v>
      </c>
      <c r="AT22" s="59" t="s">
        <v>316</v>
      </c>
      <c r="AU22" s="56">
        <v>0</v>
      </c>
      <c r="AV22" s="57">
        <f t="shared" si="7"/>
        <v>0</v>
      </c>
      <c r="AW22" s="57">
        <f>SUM(AV$5:AV22)</f>
        <v>1</v>
      </c>
      <c r="AX22" s="30">
        <v>1024</v>
      </c>
      <c r="AY22" s="52" t="s">
        <v>314</v>
      </c>
      <c r="AZ22" s="59" t="s">
        <v>316</v>
      </c>
      <c r="BA22" s="53">
        <v>0</v>
      </c>
      <c r="BB22" s="54">
        <f t="shared" si="8"/>
        <v>0</v>
      </c>
      <c r="BC22" s="54">
        <f>SUM(BB$5:BB22)</f>
        <v>1</v>
      </c>
      <c r="BD22" s="30">
        <v>1024</v>
      </c>
      <c r="BE22" s="52" t="s">
        <v>314</v>
      </c>
      <c r="BF22" s="59" t="s">
        <v>316</v>
      </c>
      <c r="BG22" s="53">
        <v>0</v>
      </c>
      <c r="BH22" s="54">
        <f t="shared" si="9"/>
        <v>0</v>
      </c>
      <c r="BI22" s="54">
        <f>SUM(BH$5:BH22)</f>
        <v>1</v>
      </c>
      <c r="BJ22" s="30">
        <v>1024</v>
      </c>
      <c r="BK22" s="52" t="s">
        <v>314</v>
      </c>
      <c r="BL22" s="59" t="s">
        <v>316</v>
      </c>
      <c r="BM22" s="53">
        <v>0</v>
      </c>
      <c r="BN22" s="54">
        <f t="shared" si="10"/>
        <v>0</v>
      </c>
      <c r="BO22" s="54">
        <f>SUM(BN$5:BN22)</f>
        <v>0.99999999999999989</v>
      </c>
    </row>
    <row r="23" spans="1:67">
      <c r="C23" s="60" t="s">
        <v>317</v>
      </c>
      <c r="D23" s="59" t="s">
        <v>318</v>
      </c>
      <c r="E23" s="52">
        <v>0</v>
      </c>
      <c r="F23" s="54">
        <f t="shared" si="0"/>
        <v>0</v>
      </c>
      <c r="G23" s="54">
        <f>SUM(F$5:F23)</f>
        <v>1</v>
      </c>
      <c r="I23" s="60" t="s">
        <v>317</v>
      </c>
      <c r="J23" s="59" t="s">
        <v>318</v>
      </c>
      <c r="K23" s="53">
        <v>0</v>
      </c>
      <c r="L23" s="54">
        <f t="shared" si="1"/>
        <v>0</v>
      </c>
      <c r="M23" s="54">
        <f>SUM(L$5:L23)</f>
        <v>1</v>
      </c>
      <c r="O23" s="60" t="s">
        <v>317</v>
      </c>
      <c r="P23" s="59" t="s">
        <v>318</v>
      </c>
      <c r="Q23" s="56">
        <v>0</v>
      </c>
      <c r="R23" s="54">
        <f t="shared" si="2"/>
        <v>0</v>
      </c>
      <c r="S23" s="54">
        <f>SUM(R$5:R23)</f>
        <v>1</v>
      </c>
      <c r="U23" s="61" t="s">
        <v>317</v>
      </c>
      <c r="V23" s="59" t="s">
        <v>318</v>
      </c>
      <c r="W23" s="56">
        <v>0</v>
      </c>
      <c r="X23" s="54">
        <f t="shared" si="3"/>
        <v>0</v>
      </c>
      <c r="Y23" s="54">
        <f>SUM(X$5:X23)</f>
        <v>0.99999999999999989</v>
      </c>
      <c r="AA23" s="61" t="s">
        <v>317</v>
      </c>
      <c r="AB23" s="59" t="s">
        <v>318</v>
      </c>
      <c r="AC23" s="53">
        <v>0</v>
      </c>
      <c r="AD23" s="54">
        <f t="shared" si="4"/>
        <v>0</v>
      </c>
      <c r="AE23" s="54">
        <f>SUM(AD$5:AD23)</f>
        <v>1</v>
      </c>
      <c r="AG23" s="61" t="s">
        <v>317</v>
      </c>
      <c r="AH23" s="59" t="s">
        <v>318</v>
      </c>
      <c r="AI23" s="53">
        <v>0</v>
      </c>
      <c r="AJ23" s="54">
        <f t="shared" si="5"/>
        <v>0</v>
      </c>
      <c r="AK23" s="54">
        <f>SUM(AJ$5:AJ23)</f>
        <v>1</v>
      </c>
      <c r="AM23" s="62" t="s">
        <v>317</v>
      </c>
      <c r="AN23" s="63" t="s">
        <v>318</v>
      </c>
      <c r="AO23" s="56">
        <v>0</v>
      </c>
      <c r="AP23" s="57">
        <f t="shared" si="6"/>
        <v>0</v>
      </c>
      <c r="AQ23" s="57">
        <f>SUM(AP$5:AP23)</f>
        <v>0.99999999999999978</v>
      </c>
      <c r="AS23" s="62" t="s">
        <v>317</v>
      </c>
      <c r="AT23" s="63" t="s">
        <v>318</v>
      </c>
      <c r="AU23" s="56">
        <v>0</v>
      </c>
      <c r="AV23" s="57">
        <f t="shared" si="7"/>
        <v>0</v>
      </c>
      <c r="AW23" s="57">
        <f>SUM(AV$5:AV23)</f>
        <v>1</v>
      </c>
      <c r="AY23" s="60" t="s">
        <v>317</v>
      </c>
      <c r="AZ23" s="59" t="s">
        <v>318</v>
      </c>
      <c r="BA23" s="53">
        <v>0</v>
      </c>
      <c r="BB23" s="54">
        <f t="shared" si="8"/>
        <v>0</v>
      </c>
      <c r="BC23" s="54">
        <f>SUM(BB$5:BB23)</f>
        <v>1</v>
      </c>
      <c r="BE23" s="60" t="s">
        <v>317</v>
      </c>
      <c r="BF23" s="59" t="s">
        <v>318</v>
      </c>
      <c r="BG23" s="53">
        <v>0</v>
      </c>
      <c r="BH23" s="54">
        <f t="shared" si="9"/>
        <v>0</v>
      </c>
      <c r="BI23" s="54">
        <f>SUM(BH$5:BH23)</f>
        <v>1</v>
      </c>
      <c r="BK23" s="60" t="s">
        <v>317</v>
      </c>
      <c r="BL23" s="59" t="s">
        <v>318</v>
      </c>
      <c r="BM23" s="53">
        <v>0</v>
      </c>
      <c r="BN23" s="54">
        <f t="shared" si="10"/>
        <v>0</v>
      </c>
      <c r="BO23" s="54">
        <f>SUM(BN$5:BN23)</f>
        <v>0.99999999999999989</v>
      </c>
    </row>
    <row r="24" spans="1:67">
      <c r="D24" s="64" t="s">
        <v>24</v>
      </c>
      <c r="E24">
        <f>SUM(E6:E23)</f>
        <v>147</v>
      </c>
      <c r="F24" s="65">
        <f t="shared" si="0"/>
        <v>1</v>
      </c>
      <c r="G24" s="66"/>
      <c r="J24" s="64" t="s">
        <v>24</v>
      </c>
      <c r="K24">
        <f>SUM(K6:K23)</f>
        <v>109</v>
      </c>
      <c r="L24" s="65">
        <f t="shared" si="1"/>
        <v>1</v>
      </c>
      <c r="M24" s="66"/>
      <c r="P24" s="64" t="s">
        <v>24</v>
      </c>
      <c r="Q24">
        <f>SUM(Q6:Q23)</f>
        <v>123</v>
      </c>
      <c r="R24" s="65">
        <f t="shared" si="2"/>
        <v>1</v>
      </c>
      <c r="S24" s="66"/>
      <c r="V24" s="64" t="s">
        <v>24</v>
      </c>
      <c r="W24">
        <f>SUM(W6:W23)</f>
        <v>112</v>
      </c>
      <c r="X24" s="65">
        <f t="shared" si="3"/>
        <v>1</v>
      </c>
      <c r="Y24" s="66"/>
      <c r="AB24" s="64" t="s">
        <v>24</v>
      </c>
      <c r="AC24">
        <f>SUM(AC6:AC23)</f>
        <v>119</v>
      </c>
      <c r="AD24" s="67">
        <f t="shared" si="4"/>
        <v>1</v>
      </c>
      <c r="AE24" s="66"/>
      <c r="AH24" s="64" t="s">
        <v>24</v>
      </c>
      <c r="AI24">
        <f>SUM(AI6:AI23)</f>
        <v>128</v>
      </c>
      <c r="AJ24" s="67">
        <f t="shared" si="5"/>
        <v>1</v>
      </c>
      <c r="AK24" s="66"/>
      <c r="AN24" s="64" t="s">
        <v>24</v>
      </c>
      <c r="AO24">
        <f>SUM(AO6:AO23)</f>
        <v>126</v>
      </c>
      <c r="AP24" s="67">
        <f t="shared" si="6"/>
        <v>1</v>
      </c>
      <c r="AQ24" s="66"/>
      <c r="AT24" s="64" t="s">
        <v>24</v>
      </c>
      <c r="AU24">
        <f>SUM(AU6:AU23)</f>
        <v>123</v>
      </c>
      <c r="AV24" s="67">
        <f t="shared" si="7"/>
        <v>1</v>
      </c>
      <c r="AW24" s="66"/>
      <c r="AZ24" s="64" t="s">
        <v>24</v>
      </c>
      <c r="BA24">
        <f>SUM(BA6:BA23)</f>
        <v>130</v>
      </c>
      <c r="BB24" s="67">
        <f t="shared" si="8"/>
        <v>1</v>
      </c>
      <c r="BC24" s="66"/>
      <c r="BF24" s="64" t="s">
        <v>24</v>
      </c>
      <c r="BG24">
        <f>SUM(BG6:BG23)</f>
        <v>127</v>
      </c>
      <c r="BH24" s="67">
        <f t="shared" si="9"/>
        <v>1</v>
      </c>
      <c r="BI24" s="66"/>
      <c r="BL24" s="64" t="s">
        <v>24</v>
      </c>
      <c r="BM24">
        <f>SUM(BM6:BM23)</f>
        <v>145</v>
      </c>
      <c r="BN24" s="67">
        <f t="shared" si="10"/>
        <v>1</v>
      </c>
      <c r="BO24" s="66"/>
    </row>
    <row r="25" spans="1:67">
      <c r="E25" s="161"/>
    </row>
    <row r="26" spans="1:67">
      <c r="E26" s="161"/>
      <c r="K26" s="161"/>
      <c r="Q26" s="161"/>
      <c r="W26" s="161"/>
      <c r="AC26" s="161"/>
      <c r="AI26" s="161"/>
      <c r="AO26" s="161"/>
      <c r="AU26" s="161"/>
      <c r="BA26" s="161"/>
      <c r="BG26" s="161"/>
      <c r="BM26" s="161"/>
    </row>
    <row r="27" spans="1:67" ht="35.25" thickBot="1">
      <c r="A27" s="68"/>
      <c r="B27" s="68"/>
      <c r="C27" s="69" t="s">
        <v>284</v>
      </c>
      <c r="D27" s="70" t="s">
        <v>319</v>
      </c>
      <c r="E27" s="162"/>
      <c r="F27" s="71" t="s">
        <v>320</v>
      </c>
      <c r="G27" s="72" t="s">
        <v>321</v>
      </c>
      <c r="I27" s="69" t="s">
        <v>284</v>
      </c>
      <c r="J27" s="70" t="s">
        <v>319</v>
      </c>
      <c r="K27" s="161"/>
      <c r="L27" s="71" t="s">
        <v>320</v>
      </c>
      <c r="M27" s="72" t="s">
        <v>321</v>
      </c>
      <c r="O27" s="69" t="s">
        <v>284</v>
      </c>
      <c r="P27" s="70" t="s">
        <v>319</v>
      </c>
      <c r="Q27" s="161"/>
      <c r="R27" s="71" t="s">
        <v>320</v>
      </c>
      <c r="S27" s="72" t="s">
        <v>321</v>
      </c>
      <c r="U27" s="69" t="s">
        <v>284</v>
      </c>
      <c r="V27" s="70" t="s">
        <v>319</v>
      </c>
      <c r="W27" s="161"/>
      <c r="X27" s="71" t="s">
        <v>320</v>
      </c>
      <c r="Y27" s="72" t="s">
        <v>321</v>
      </c>
      <c r="Z27" s="162"/>
      <c r="AA27" s="69" t="s">
        <v>284</v>
      </c>
      <c r="AB27" s="70" t="s">
        <v>319</v>
      </c>
      <c r="AC27" s="161"/>
      <c r="AD27" s="71" t="s">
        <v>320</v>
      </c>
      <c r="AE27" s="72" t="s">
        <v>321</v>
      </c>
      <c r="AF27" s="162"/>
      <c r="AG27" s="69" t="s">
        <v>284</v>
      </c>
      <c r="AH27" s="70" t="s">
        <v>319</v>
      </c>
      <c r="AI27" s="161"/>
      <c r="AJ27" s="71" t="s">
        <v>320</v>
      </c>
      <c r="AK27" s="72" t="s">
        <v>321</v>
      </c>
      <c r="AL27" s="162"/>
      <c r="AM27" s="69" t="s">
        <v>284</v>
      </c>
      <c r="AN27" s="70" t="s">
        <v>319</v>
      </c>
      <c r="AO27" s="161"/>
      <c r="AP27" s="71" t="s">
        <v>320</v>
      </c>
      <c r="AQ27" s="72" t="s">
        <v>321</v>
      </c>
      <c r="AR27" s="162"/>
      <c r="AS27" s="69" t="s">
        <v>284</v>
      </c>
      <c r="AT27" s="70" t="s">
        <v>319</v>
      </c>
      <c r="AU27" s="161"/>
      <c r="AV27" s="71" t="s">
        <v>320</v>
      </c>
      <c r="AW27" s="72" t="s">
        <v>321</v>
      </c>
      <c r="AX27" s="162"/>
      <c r="AY27" s="69" t="s">
        <v>284</v>
      </c>
      <c r="AZ27" s="70" t="s">
        <v>319</v>
      </c>
      <c r="BA27" s="161"/>
      <c r="BB27" s="71" t="s">
        <v>320</v>
      </c>
      <c r="BC27" s="72" t="s">
        <v>321</v>
      </c>
      <c r="BD27" s="162"/>
      <c r="BE27" s="69" t="s">
        <v>284</v>
      </c>
      <c r="BF27" s="70" t="s">
        <v>319</v>
      </c>
      <c r="BG27" s="161"/>
      <c r="BH27" s="71" t="s">
        <v>320</v>
      </c>
      <c r="BI27" s="72" t="s">
        <v>321</v>
      </c>
      <c r="BJ27" s="162"/>
      <c r="BK27" s="69" t="s">
        <v>284</v>
      </c>
      <c r="BL27" s="70" t="s">
        <v>319</v>
      </c>
      <c r="BM27" s="161"/>
      <c r="BN27" s="71" t="s">
        <v>320</v>
      </c>
      <c r="BO27" s="72" t="s">
        <v>321</v>
      </c>
    </row>
    <row r="28" spans="1:67">
      <c r="A28" s="30">
        <v>0.05</v>
      </c>
      <c r="B28" s="30"/>
      <c r="C28" s="73" t="s">
        <v>289</v>
      </c>
      <c r="D28" s="74">
        <f>+SUM(F6)</f>
        <v>0.12925170068027211</v>
      </c>
      <c r="E28" s="162"/>
      <c r="F28" s="73" t="s">
        <v>322</v>
      </c>
      <c r="G28" s="73" t="s">
        <v>290</v>
      </c>
      <c r="I28" s="73" t="s">
        <v>289</v>
      </c>
      <c r="J28" s="74">
        <f>+SUM(L6)</f>
        <v>4.5871559633027525E-2</v>
      </c>
      <c r="K28" s="161"/>
      <c r="L28" s="73" t="s">
        <v>322</v>
      </c>
      <c r="M28" s="73">
        <f>+A6</f>
        <v>2</v>
      </c>
      <c r="O28" s="73" t="s">
        <v>289</v>
      </c>
      <c r="P28" s="74">
        <f>+SUM(R6)</f>
        <v>5.6910569105691054E-2</v>
      </c>
      <c r="Q28" s="161"/>
      <c r="R28" s="73" t="s">
        <v>322</v>
      </c>
      <c r="S28" s="73" t="s">
        <v>290</v>
      </c>
      <c r="U28" s="73" t="s">
        <v>289</v>
      </c>
      <c r="V28" s="74">
        <f>+SUM(X6)</f>
        <v>4.4642857142857144E-2</v>
      </c>
      <c r="W28" s="161"/>
      <c r="X28" s="73" t="s">
        <v>322</v>
      </c>
      <c r="Y28" s="73">
        <f>+T7+(($A$28-Y7)*((T7-T6)/(Y7-Y6)))</f>
        <v>2.4000000000000004</v>
      </c>
      <c r="Z28" s="162"/>
      <c r="AA28" s="73" t="s">
        <v>289</v>
      </c>
      <c r="AB28" s="74">
        <f>+SUM(AD6)</f>
        <v>7.5630252100840331E-2</v>
      </c>
      <c r="AC28" s="161"/>
      <c r="AD28" s="73" t="s">
        <v>322</v>
      </c>
      <c r="AE28" s="73" t="s">
        <v>290</v>
      </c>
      <c r="AF28" s="162"/>
      <c r="AG28" s="73" t="s">
        <v>289</v>
      </c>
      <c r="AH28" s="74">
        <f>+SUM(AJ6)</f>
        <v>8.59375E-2</v>
      </c>
      <c r="AI28" s="161"/>
      <c r="AJ28" s="73" t="s">
        <v>322</v>
      </c>
      <c r="AK28" s="73" t="s">
        <v>290</v>
      </c>
      <c r="AL28" s="162"/>
      <c r="AM28" s="73" t="s">
        <v>289</v>
      </c>
      <c r="AN28" s="74">
        <f>+SUM(AP6)</f>
        <v>7.9365079365079361E-3</v>
      </c>
      <c r="AO28" s="161"/>
      <c r="AP28" s="73" t="s">
        <v>322</v>
      </c>
      <c r="AQ28" s="73">
        <f>+AL9+(($A$28-AQ9)*((AL9-AL8)/(AQ9-AQ8)))</f>
        <v>6.6966666666666672</v>
      </c>
      <c r="AR28" s="162"/>
      <c r="AS28" s="73" t="s">
        <v>289</v>
      </c>
      <c r="AT28" s="74">
        <f>+SUM(AV6)</f>
        <v>0.11382113821138211</v>
      </c>
      <c r="AU28" s="161"/>
      <c r="AV28" s="73" t="s">
        <v>322</v>
      </c>
      <c r="AW28" s="73" t="s">
        <v>290</v>
      </c>
      <c r="AX28" s="162"/>
      <c r="AY28" s="73" t="s">
        <v>289</v>
      </c>
      <c r="AZ28" s="74">
        <f>+SUM(BB6)</f>
        <v>3.0769230769230771E-2</v>
      </c>
      <c r="BA28" s="161"/>
      <c r="BB28" s="73" t="s">
        <v>322</v>
      </c>
      <c r="BC28" s="75">
        <f>+AX7+(($A$28-BC7)*((AX7-AX6)/(BC7-BC6)))</f>
        <v>2.5</v>
      </c>
      <c r="BD28" s="162"/>
      <c r="BE28" s="73" t="s">
        <v>289</v>
      </c>
      <c r="BF28" s="74">
        <f>+SUM(BH6)</f>
        <v>3.1496062992125984E-2</v>
      </c>
      <c r="BG28" s="161"/>
      <c r="BH28" s="73" t="s">
        <v>322</v>
      </c>
      <c r="BI28" s="75">
        <f>+BD7+(($A$28-BI7)*((BD7-BD6)/(BI7-BI6)))</f>
        <v>3.1750000000000003</v>
      </c>
      <c r="BJ28" s="162"/>
      <c r="BK28" s="73" t="s">
        <v>289</v>
      </c>
      <c r="BL28" s="74">
        <f>+SUM(BN6)</f>
        <v>6.2068965517241378E-2</v>
      </c>
      <c r="BM28" s="161"/>
      <c r="BN28" s="73" t="s">
        <v>322</v>
      </c>
      <c r="BO28" s="73" t="s">
        <v>290</v>
      </c>
    </row>
    <row r="29" spans="1:67">
      <c r="A29" s="30">
        <v>0.16</v>
      </c>
      <c r="B29" s="30"/>
      <c r="C29" s="75" t="s">
        <v>323</v>
      </c>
      <c r="D29" s="76">
        <f>+SUM(F7:F15)</f>
        <v>0.24489795918367344</v>
      </c>
      <c r="E29" s="162"/>
      <c r="F29" s="75" t="s">
        <v>324</v>
      </c>
      <c r="G29" s="73">
        <f>+A7+(($A$29-G7)*((A7-A6)/(G7-G6)))</f>
        <v>3.2914285714285714</v>
      </c>
      <c r="I29" s="75" t="s">
        <v>323</v>
      </c>
      <c r="J29" s="76">
        <f>+SUM(L7:L15)</f>
        <v>0.66972477064220193</v>
      </c>
      <c r="K29" s="161"/>
      <c r="L29" s="75" t="s">
        <v>324</v>
      </c>
      <c r="M29" s="73">
        <f>+H10+(($A$29-M10)*((H10-H9)/(M10-M9)))</f>
        <v>8.2419999999999991</v>
      </c>
      <c r="O29" s="75" t="s">
        <v>323</v>
      </c>
      <c r="P29" s="76">
        <f>+SUM(R7:R15)</f>
        <v>0.94308943089430897</v>
      </c>
      <c r="Q29" s="161"/>
      <c r="R29" s="75" t="s">
        <v>324</v>
      </c>
      <c r="S29" s="73">
        <f>+N11+(($A$29-S11)*((N11-N10)/(S11-S10)))</f>
        <v>11.738666666666667</v>
      </c>
      <c r="U29" s="75" t="s">
        <v>323</v>
      </c>
      <c r="V29" s="76">
        <f>+SUM(X7:X15)</f>
        <v>0.8839285714285714</v>
      </c>
      <c r="W29" s="161"/>
      <c r="X29" s="75" t="s">
        <v>324</v>
      </c>
      <c r="Y29" s="73">
        <f>+T11+(($A$29-Y11)*((T11-T10)/(Y11-Y10)))</f>
        <v>12.672400000000001</v>
      </c>
      <c r="Z29" s="162"/>
      <c r="AA29" s="75" t="s">
        <v>323</v>
      </c>
      <c r="AB29" s="76">
        <f>+SUM(AD7:AD15)</f>
        <v>0.85714285714285698</v>
      </c>
      <c r="AC29" s="161"/>
      <c r="AD29" s="75" t="s">
        <v>324</v>
      </c>
      <c r="AE29" s="73">
        <f>+Z10+(($A$29-AE10)*((Z10-Z9)/(AE10-AE9)))</f>
        <v>9.2540000000000013</v>
      </c>
      <c r="AF29" s="162"/>
      <c r="AG29" s="75" t="s">
        <v>323</v>
      </c>
      <c r="AH29" s="76">
        <f>+SUM(AJ7:AJ15)</f>
        <v>0.4921875</v>
      </c>
      <c r="AI29" s="161"/>
      <c r="AJ29" s="75" t="s">
        <v>324</v>
      </c>
      <c r="AK29" s="73">
        <f>+AF7+(($A$29-AK7)*((AF17-AF6)/(AK17-AK6)))</f>
        <v>0.62212765957446869</v>
      </c>
      <c r="AL29" s="162"/>
      <c r="AM29" s="75" t="s">
        <v>323</v>
      </c>
      <c r="AN29" s="76">
        <f>+SUM(AP7:AP15)</f>
        <v>0.38095238095238093</v>
      </c>
      <c r="AO29" s="161"/>
      <c r="AP29" s="75" t="s">
        <v>324</v>
      </c>
      <c r="AQ29" s="75">
        <f>+AL13+(($A$29-AQ13)*((AL13-AL12)/(AQ13-AQ12)))</f>
        <v>25.326000000000004</v>
      </c>
      <c r="AR29" s="162"/>
      <c r="AS29" s="75" t="s">
        <v>323</v>
      </c>
      <c r="AT29" s="76">
        <f>+SUM(AV7:AV15)</f>
        <v>0.43089430894308944</v>
      </c>
      <c r="AU29" s="161"/>
      <c r="AV29" s="75" t="s">
        <v>324</v>
      </c>
      <c r="AW29" s="75">
        <f>+AR10+(($A$29-AW10)*((AR10-AR9)/(AW10-AW9)))</f>
        <v>9.7688000000000024</v>
      </c>
      <c r="AX29" s="162"/>
      <c r="AY29" s="75" t="s">
        <v>323</v>
      </c>
      <c r="AZ29" s="76">
        <f>+SUM(BB7:BB15)</f>
        <v>0.38461538461538464</v>
      </c>
      <c r="BA29" s="161"/>
      <c r="BB29" s="75" t="s">
        <v>324</v>
      </c>
      <c r="BC29" s="75">
        <f>+AX14+(($A$29-BC14)*((AX14-AX13)/(BC14-BC13)))</f>
        <v>33.462499999999999</v>
      </c>
      <c r="BD29" s="162"/>
      <c r="BE29" s="75" t="s">
        <v>323</v>
      </c>
      <c r="BF29" s="76">
        <f>+SUM(BH7:BH15)</f>
        <v>0.26771653543307089</v>
      </c>
      <c r="BG29" s="161"/>
      <c r="BH29" s="75" t="s">
        <v>324</v>
      </c>
      <c r="BI29" s="75">
        <f>+BD14+(($A$29-BI14)*((BD14-BD13)/(BI14-BI13)))</f>
        <v>39.193333333333342</v>
      </c>
      <c r="BJ29" s="162"/>
      <c r="BK29" s="75" t="s">
        <v>323</v>
      </c>
      <c r="BL29" s="76">
        <f>+SUM(BN7:BN15)</f>
        <v>0.52413793103448281</v>
      </c>
      <c r="BM29" s="161"/>
      <c r="BN29" s="75" t="s">
        <v>324</v>
      </c>
      <c r="BO29" s="75">
        <f>+BJ12+(($A$29-BO12)*((BJ12-BJ11)/(BO12-BO11)))</f>
        <v>16.440000000000005</v>
      </c>
    </row>
    <row r="30" spans="1:67">
      <c r="A30" s="30">
        <v>0.5</v>
      </c>
      <c r="B30" s="30"/>
      <c r="C30" s="75" t="s">
        <v>325</v>
      </c>
      <c r="D30" s="76">
        <f>+SUM(F16:F19)</f>
        <v>0.60544217687074831</v>
      </c>
      <c r="E30" s="162"/>
      <c r="F30" s="75" t="s">
        <v>326</v>
      </c>
      <c r="G30" s="73">
        <f>+A17+(($A$30-G17)*((A17-A16)/(G17-G16)))</f>
        <v>90.730769230769226</v>
      </c>
      <c r="I30" s="75" t="s">
        <v>325</v>
      </c>
      <c r="J30" s="76">
        <f>+SUM(L16:L19)</f>
        <v>0.28440366972477066</v>
      </c>
      <c r="K30" s="161"/>
      <c r="L30" s="75" t="s">
        <v>326</v>
      </c>
      <c r="M30" s="73">
        <f>+H14+(($A$30-M14)*((H14-H13)/(M14-M13)))</f>
        <v>34.67647058823529</v>
      </c>
      <c r="O30" s="75" t="s">
        <v>325</v>
      </c>
      <c r="P30" s="76">
        <f>+SUM(R16:R19)</f>
        <v>0</v>
      </c>
      <c r="Q30" s="161"/>
      <c r="R30" s="75" t="s">
        <v>326</v>
      </c>
      <c r="S30" s="73">
        <f>+N13+(($A$30-S13)*((N13-N12)/(S13-S12)))</f>
        <v>25.480645161290326</v>
      </c>
      <c r="U30" s="75" t="s">
        <v>325</v>
      </c>
      <c r="V30" s="76">
        <f>+SUM(X16:X19)</f>
        <v>7.1428571428571425E-2</v>
      </c>
      <c r="W30" s="161"/>
      <c r="X30" s="75" t="s">
        <v>326</v>
      </c>
      <c r="Y30" s="73">
        <f>+T13+(($A$30-Y13)*((T13-T12)/(Y13-Y12)))</f>
        <v>30.955555555555559</v>
      </c>
      <c r="Z30" s="162"/>
      <c r="AA30" s="75" t="s">
        <v>325</v>
      </c>
      <c r="AB30" s="76">
        <f>+SUM(AD16:AD19)</f>
        <v>6.7226890756302518E-2</v>
      </c>
      <c r="AC30" s="161"/>
      <c r="AD30" s="75" t="s">
        <v>326</v>
      </c>
      <c r="AE30" s="73">
        <f>+Z13+(($A$30-AE13)*((Z13-Z12)/(AE13-AE12)))</f>
        <v>28.396666666666668</v>
      </c>
      <c r="AF30" s="162"/>
      <c r="AG30" s="75" t="s">
        <v>325</v>
      </c>
      <c r="AH30" s="76">
        <f>+SUM(AJ16:AJ19)</f>
        <v>0.421875</v>
      </c>
      <c r="AI30" s="161"/>
      <c r="AJ30" s="75" t="s">
        <v>326</v>
      </c>
      <c r="AK30" s="73">
        <f>+AF15+(($A$30-AK15)*((AF15-AF14)/(AK15-AK14)))</f>
        <v>55.36363636363636</v>
      </c>
      <c r="AL30" s="162"/>
      <c r="AM30" s="75" t="s">
        <v>325</v>
      </c>
      <c r="AN30" s="76">
        <f>+SUM(AP16:AP19)</f>
        <v>0.58730158730158721</v>
      </c>
      <c r="AO30" s="161"/>
      <c r="AP30" s="75" t="s">
        <v>326</v>
      </c>
      <c r="AQ30" s="75">
        <f>+AL16+(($A$30-AQ16)*((AL16-AL15)/(AQ16-AQ15)))</f>
        <v>78.000000000000014</v>
      </c>
      <c r="AR30" s="162"/>
      <c r="AS30" s="75" t="s">
        <v>325</v>
      </c>
      <c r="AT30" s="76">
        <f>+SUM(AV16:AV19)</f>
        <v>0.43902439024390244</v>
      </c>
      <c r="AU30" s="161"/>
      <c r="AV30" s="75" t="s">
        <v>326</v>
      </c>
      <c r="AW30" s="75">
        <f>+AR15+(($A$30-AW15)*((AR15-AR14/(AW15-AW14))))</f>
        <v>75.697034911525577</v>
      </c>
      <c r="AX30" s="162"/>
      <c r="AY30" s="75" t="s">
        <v>325</v>
      </c>
      <c r="AZ30" s="76">
        <f>+SUM(BB16:BB19)</f>
        <v>0.56153846153846154</v>
      </c>
      <c r="BA30" s="161"/>
      <c r="BB30" s="75" t="s">
        <v>326</v>
      </c>
      <c r="BC30" s="75">
        <f>+AX16+(($A$30-BC16)*((AX16-AX15)/(BC16-BC15)))</f>
        <v>78.299999999999983</v>
      </c>
      <c r="BD30" s="162"/>
      <c r="BE30" s="75" t="s">
        <v>325</v>
      </c>
      <c r="BF30" s="76">
        <f>+SUM(BH16:BH19)</f>
        <v>0.70078740157480324</v>
      </c>
      <c r="BG30" s="161"/>
      <c r="BH30" s="75" t="s">
        <v>326</v>
      </c>
      <c r="BI30" s="75">
        <f>+BD17+(($A$30-BI17)*((BD17-BD16)/(BI17-BI16)))</f>
        <v>98.550000000000011</v>
      </c>
      <c r="BJ30" s="162"/>
      <c r="BK30" s="75" t="s">
        <v>325</v>
      </c>
      <c r="BL30" s="76">
        <f>+SUM(BN16:BN19)</f>
        <v>0.41379310344827586</v>
      </c>
      <c r="BM30" s="161"/>
      <c r="BN30" s="75" t="s">
        <v>326</v>
      </c>
      <c r="BO30" s="75">
        <f>+BJ15+(($A$30-BO15)*((BJ15-BJ14)/(BO15-BO14)))</f>
        <v>56.803030303030305</v>
      </c>
    </row>
    <row r="31" spans="1:67">
      <c r="A31" s="30">
        <v>0.84</v>
      </c>
      <c r="B31" s="30"/>
      <c r="C31" s="75" t="s">
        <v>327</v>
      </c>
      <c r="D31" s="76">
        <f>SUM(F20:F22)</f>
        <v>2.0408163265306121E-2</v>
      </c>
      <c r="E31" s="162"/>
      <c r="F31" s="75" t="s">
        <v>328</v>
      </c>
      <c r="G31" s="73">
        <f>+A18+(($A$31-G18)*((A18-A17)/(G18-G17)))</f>
        <v>173.46285714285713</v>
      </c>
      <c r="I31" s="75" t="s">
        <v>327</v>
      </c>
      <c r="J31" s="76">
        <f>SUM(L20:L22)</f>
        <v>0</v>
      </c>
      <c r="K31" s="161"/>
      <c r="L31" s="75" t="s">
        <v>328</v>
      </c>
      <c r="M31" s="73">
        <f>+H16+(($A$31-M16)*((H16-H15)/(M16-M15)))</f>
        <v>86.034999999999982</v>
      </c>
      <c r="O31" s="75" t="s">
        <v>327</v>
      </c>
      <c r="P31" s="76">
        <f>SUM(R20:R22)</f>
        <v>0</v>
      </c>
      <c r="Q31" s="161"/>
      <c r="R31" s="75" t="s">
        <v>328</v>
      </c>
      <c r="S31" s="73">
        <f>+N14+(($A$31-S14)*((N14-N13)/(S14-S13)))</f>
        <v>42.16</v>
      </c>
      <c r="U31" s="75" t="s">
        <v>327</v>
      </c>
      <c r="V31" s="76">
        <f>SUM(X20:X22)</f>
        <v>0</v>
      </c>
      <c r="W31" s="161"/>
      <c r="X31" s="75" t="s">
        <v>328</v>
      </c>
      <c r="Y31" s="73">
        <f>+T15+(($A$31-Y15)*((T15-T14)/(Y15-Y14)))</f>
        <v>56.146666666666675</v>
      </c>
      <c r="Z31" s="162"/>
      <c r="AA31" s="75" t="s">
        <v>327</v>
      </c>
      <c r="AB31" s="76">
        <f>SUM(AD20:AD22)</f>
        <v>0</v>
      </c>
      <c r="AC31" s="161"/>
      <c r="AD31" s="75" t="s">
        <v>328</v>
      </c>
      <c r="AE31" s="73">
        <f>+Z15+(($A$31-AE15)*((Z15-Z14)/(AE15-AE14)))</f>
        <v>51.661176470588231</v>
      </c>
      <c r="AF31" s="162"/>
      <c r="AG31" s="75" t="s">
        <v>327</v>
      </c>
      <c r="AH31" s="76">
        <f>SUM(AJ20:AJ22)</f>
        <v>0</v>
      </c>
      <c r="AI31" s="161"/>
      <c r="AJ31" s="75" t="s">
        <v>328</v>
      </c>
      <c r="AK31" s="73">
        <f>+AF18+(($A$31-AK18)*((AF18-AF17)/(AK18-AK17)))</f>
        <v>134.89684210526315</v>
      </c>
      <c r="AL31" s="162"/>
      <c r="AM31" s="75" t="s">
        <v>327</v>
      </c>
      <c r="AN31" s="76">
        <f>SUM(AP20:AP22)</f>
        <v>2.3809523809523808E-2</v>
      </c>
      <c r="AO31" s="161"/>
      <c r="AP31" s="75" t="s">
        <v>328</v>
      </c>
      <c r="AQ31" s="75">
        <f>+AL18+(($A$31-AQ18)*((AL18-AL17)/(AQ18-AQ17)))</f>
        <v>147.76000000000005</v>
      </c>
      <c r="AR31" s="162"/>
      <c r="AS31" s="75" t="s">
        <v>327</v>
      </c>
      <c r="AT31" s="76">
        <f>SUM(AV20:AV22)</f>
        <v>1.6260162601626018E-2</v>
      </c>
      <c r="AU31" s="161"/>
      <c r="AV31" s="75" t="s">
        <v>328</v>
      </c>
      <c r="AW31" s="75">
        <f>+AR18+(($A$31-AW18)*((AR18-AR17)/(AW18-AW17)))</f>
        <v>136.04266666666663</v>
      </c>
      <c r="AX31" s="162"/>
      <c r="AY31" s="75" t="s">
        <v>327</v>
      </c>
      <c r="AZ31" s="76">
        <f>SUM(BB20:BB22)</f>
        <v>2.3076923076923078E-2</v>
      </c>
      <c r="BA31" s="161"/>
      <c r="BB31" s="75" t="s">
        <v>328</v>
      </c>
      <c r="BC31" s="75">
        <f>+AX18+(($A$31-BC18)*((AX18-AX17)/(BC18-BC17)))</f>
        <v>144.89999999999998</v>
      </c>
      <c r="BD31" s="162"/>
      <c r="BE31" s="75" t="s">
        <v>327</v>
      </c>
      <c r="BF31" s="76">
        <f>SUM(BH20:BH22)</f>
        <v>0</v>
      </c>
      <c r="BG31" s="161"/>
      <c r="BH31" s="75" t="s">
        <v>328</v>
      </c>
      <c r="BI31" s="75">
        <f>+BD19+(($A$31-BI19)*((BD19-BD18)/(BI19-BI18)))</f>
        <v>198.80296296296294</v>
      </c>
      <c r="BJ31" s="162"/>
      <c r="BK31" s="75" t="s">
        <v>327</v>
      </c>
      <c r="BL31" s="76">
        <f>SUM(BN20:BN22)</f>
        <v>0</v>
      </c>
      <c r="BM31" s="161"/>
      <c r="BN31" s="75" t="s">
        <v>328</v>
      </c>
      <c r="BO31" s="75">
        <f>+BJ17+(($A$31-BO17)*((BJ17-BJ16)/(BO17-BO16)))</f>
        <v>89.52500000000002</v>
      </c>
    </row>
    <row r="32" spans="1:67">
      <c r="A32" s="30">
        <v>0.95</v>
      </c>
      <c r="B32" s="30"/>
      <c r="C32" s="75" t="s">
        <v>318</v>
      </c>
      <c r="D32" s="76">
        <f>+F23</f>
        <v>0</v>
      </c>
      <c r="E32" s="162"/>
      <c r="F32" s="75" t="s">
        <v>329</v>
      </c>
      <c r="G32" s="73">
        <f>+A19+(($A$32-G19)*((A19-A18)/(G19-G18)))</f>
        <v>236.55294117647057</v>
      </c>
      <c r="I32" s="75" t="s">
        <v>318</v>
      </c>
      <c r="J32" s="76">
        <f>+L23</f>
        <v>0</v>
      </c>
      <c r="K32" s="161"/>
      <c r="L32" s="75" t="s">
        <v>329</v>
      </c>
      <c r="M32" s="73">
        <f>+H18+(($A$32-M18)*((H18-H17)/(M18-M17)))</f>
        <v>144.11999999999986</v>
      </c>
      <c r="O32" s="75" t="s">
        <v>318</v>
      </c>
      <c r="P32" s="76">
        <f>+R23</f>
        <v>0</v>
      </c>
      <c r="Q32" s="161"/>
      <c r="R32" s="75" t="s">
        <v>329</v>
      </c>
      <c r="S32" s="73">
        <f>+N15+(($A$32-S15)*((N15-N14)/(S15-S14)))</f>
        <v>55.653571428571418</v>
      </c>
      <c r="U32" s="75" t="s">
        <v>318</v>
      </c>
      <c r="V32" s="76">
        <f>+X23</f>
        <v>0</v>
      </c>
      <c r="W32" s="161"/>
      <c r="X32" s="75" t="s">
        <v>329</v>
      </c>
      <c r="Y32" s="73">
        <f>+T16+(($A$32-Y16)*((T16-T15)/(Y16-Y15)))</f>
        <v>71.800000000000011</v>
      </c>
      <c r="Z32" s="162"/>
      <c r="AA32" s="75" t="s">
        <v>318</v>
      </c>
      <c r="AB32" s="76">
        <f>+AD23</f>
        <v>0</v>
      </c>
      <c r="AC32" s="161"/>
      <c r="AD32" s="75" t="s">
        <v>329</v>
      </c>
      <c r="AE32" s="73">
        <f>+Z16+(($A$32-AE16)*((Z16-Z15)/(AE16-AE15)))</f>
        <v>70.66249999999998</v>
      </c>
      <c r="AF32" s="162"/>
      <c r="AG32" s="75" t="s">
        <v>318</v>
      </c>
      <c r="AH32" s="76">
        <f>+AJ23</f>
        <v>0</v>
      </c>
      <c r="AI32" s="161"/>
      <c r="AJ32" s="75" t="s">
        <v>329</v>
      </c>
      <c r="AK32" s="73">
        <f>+AF18+(($A$32-AK18)*((AF18-AF17)/(AK18-AK17)))</f>
        <v>173.43157894736839</v>
      </c>
      <c r="AL32" s="162"/>
      <c r="AM32" s="75" t="s">
        <v>318</v>
      </c>
      <c r="AN32" s="76">
        <f>+AP23</f>
        <v>0</v>
      </c>
      <c r="AO32" s="161"/>
      <c r="AP32" s="75" t="s">
        <v>329</v>
      </c>
      <c r="AQ32" s="75">
        <f>+AL19+(($A$32-AQ19)*((AL19-AL18)/(AQ19-AQ18)))</f>
        <v>214.20000000000019</v>
      </c>
      <c r="AR32" s="162"/>
      <c r="AS32" s="75" t="s">
        <v>318</v>
      </c>
      <c r="AT32" s="76">
        <f>+AV23</f>
        <v>0</v>
      </c>
      <c r="AU32" s="161"/>
      <c r="AV32" s="75" t="s">
        <v>329</v>
      </c>
      <c r="AW32" s="75">
        <f>+AR19+(($A$32-AW19)*((AR19-AR18)/(AW19-AW18)))</f>
        <v>192.91999999999987</v>
      </c>
      <c r="AX32" s="162"/>
      <c r="AY32" s="75" t="s">
        <v>318</v>
      </c>
      <c r="AZ32" s="76">
        <f>+BB23</f>
        <v>0</v>
      </c>
      <c r="BA32" s="161"/>
      <c r="BB32" s="75" t="s">
        <v>329</v>
      </c>
      <c r="BC32" s="75">
        <f>+AX19+(($A$32-BC19)*((AX19-AX18)/(BC19-BC18)))</f>
        <v>217.99999999999983</v>
      </c>
      <c r="BD32" s="162"/>
      <c r="BE32" s="75" t="s">
        <v>318</v>
      </c>
      <c r="BF32" s="76">
        <f>+BH23</f>
        <v>0</v>
      </c>
      <c r="BG32" s="161"/>
      <c r="BH32" s="75" t="s">
        <v>329</v>
      </c>
      <c r="BI32" s="75">
        <f>+BD19+(($A$32-BI19)*((BD19-BD18)/(BI19-BI18)))</f>
        <v>238.12592592592591</v>
      </c>
      <c r="BJ32" s="162"/>
      <c r="BK32" s="75" t="s">
        <v>318</v>
      </c>
      <c r="BL32" s="76">
        <f>+BN23</f>
        <v>0</v>
      </c>
      <c r="BM32" s="161"/>
      <c r="BN32" s="75" t="s">
        <v>329</v>
      </c>
      <c r="BO32" s="75">
        <f>+BJ18+(($A$32-BO18)*((BJ18-BJ17)/(BO18-BO17)))</f>
        <v>126.1428571428572</v>
      </c>
    </row>
    <row r="33" spans="4:67">
      <c r="D33" s="66"/>
      <c r="E33" s="161"/>
      <c r="F33" s="159" t="s">
        <v>330</v>
      </c>
      <c r="G33" s="160"/>
      <c r="K33" s="161"/>
      <c r="L33" s="159" t="s">
        <v>330</v>
      </c>
      <c r="M33" s="160"/>
      <c r="Q33" s="161"/>
      <c r="R33" s="159" t="s">
        <v>330</v>
      </c>
      <c r="S33" s="160"/>
      <c r="W33" s="161"/>
      <c r="X33" s="159" t="s">
        <v>330</v>
      </c>
      <c r="Y33" s="160"/>
      <c r="AC33" s="161"/>
      <c r="AD33" s="159" t="s">
        <v>330</v>
      </c>
      <c r="AE33" s="160"/>
      <c r="AF33" s="29"/>
      <c r="AG33" s="29"/>
      <c r="AH33" s="29"/>
      <c r="AI33" s="161"/>
      <c r="AJ33" s="159" t="s">
        <v>330</v>
      </c>
      <c r="AK33" s="160"/>
      <c r="AL33" s="29"/>
      <c r="AM33" s="29"/>
      <c r="AN33" s="29"/>
      <c r="AO33" s="161"/>
      <c r="AP33" s="159" t="s">
        <v>330</v>
      </c>
      <c r="AQ33" s="160"/>
      <c r="AU33" s="161"/>
      <c r="AV33" s="159" t="s">
        <v>330</v>
      </c>
      <c r="AW33" s="160"/>
      <c r="BA33" s="161"/>
      <c r="BB33" s="159" t="s">
        <v>330</v>
      </c>
      <c r="BC33" s="160"/>
      <c r="BG33" s="161"/>
      <c r="BH33" s="159" t="s">
        <v>330</v>
      </c>
      <c r="BI33" s="160"/>
      <c r="BM33" s="161"/>
      <c r="BN33" s="159" t="s">
        <v>330</v>
      </c>
      <c r="BO33" s="160"/>
    </row>
    <row r="34" spans="4:67">
      <c r="E34" s="161"/>
      <c r="AC34" s="29"/>
      <c r="AD34" s="29"/>
      <c r="AE34" s="29"/>
      <c r="AF34" s="29"/>
      <c r="AG34" s="29"/>
      <c r="AH34" s="29"/>
      <c r="AI34" s="29"/>
      <c r="AJ34" s="29"/>
      <c r="AK34" s="77"/>
      <c r="AL34" s="29"/>
      <c r="AM34" s="29"/>
      <c r="AN34" s="29"/>
    </row>
    <row r="35" spans="4:67">
      <c r="I35" s="30"/>
      <c r="AC35" s="29"/>
      <c r="AD35" s="29"/>
      <c r="AE35" s="29"/>
      <c r="AF35" s="29"/>
      <c r="AG35" s="29"/>
      <c r="AH35" s="29"/>
      <c r="AI35" s="29"/>
      <c r="AJ35" s="29"/>
      <c r="AK35" s="77"/>
      <c r="AL35" s="29"/>
      <c r="AM35" s="29"/>
      <c r="AN35" s="29"/>
    </row>
    <row r="36" spans="4:67">
      <c r="I36" s="30"/>
      <c r="AC36" s="29"/>
      <c r="AD36" s="29"/>
      <c r="AE36" s="29"/>
      <c r="AF36" s="29"/>
      <c r="AG36" s="29"/>
      <c r="AH36" s="29"/>
      <c r="AI36" s="29"/>
      <c r="AJ36" s="29"/>
      <c r="AK36" s="77"/>
      <c r="AL36" s="29"/>
      <c r="AM36" s="29"/>
      <c r="AN36" s="29"/>
    </row>
    <row r="37" spans="4:67">
      <c r="I37" s="30"/>
      <c r="AC37" s="29"/>
      <c r="AD37" s="29"/>
      <c r="AE37" s="29"/>
      <c r="AF37" s="29"/>
      <c r="AG37" s="29"/>
      <c r="AH37" s="29"/>
      <c r="AI37" s="29"/>
      <c r="AJ37" s="29"/>
      <c r="AK37" s="77"/>
      <c r="AL37" s="29"/>
      <c r="AM37" s="29"/>
      <c r="AN37" s="29"/>
    </row>
    <row r="38" spans="4:67">
      <c r="I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4:67">
      <c r="I39" s="3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4:67">
      <c r="I40" s="30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4:67">
      <c r="I41" s="30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4:67">
      <c r="I42" s="30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4:67">
      <c r="I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4:67">
      <c r="I44" s="30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4:67">
      <c r="I45" s="30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4:67">
      <c r="I46" s="30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4:67">
      <c r="I47" s="30"/>
    </row>
    <row r="48" spans="4:67">
      <c r="I48" s="30"/>
    </row>
    <row r="49" spans="9:9">
      <c r="I49" s="30"/>
    </row>
    <row r="50" spans="9:9">
      <c r="I50" s="30"/>
    </row>
    <row r="51" spans="9:9">
      <c r="I51" s="30"/>
    </row>
    <row r="52" spans="9:9">
      <c r="I52" s="30"/>
    </row>
    <row r="53" spans="9:9">
      <c r="I53" s="30"/>
    </row>
  </sheetData>
  <mergeCells count="31">
    <mergeCell ref="E25:E26"/>
    <mergeCell ref="K26:K33"/>
    <mergeCell ref="Q26:Q33"/>
    <mergeCell ref="W26:W33"/>
    <mergeCell ref="AC26:AC33"/>
    <mergeCell ref="E27:E32"/>
    <mergeCell ref="Z27:Z32"/>
    <mergeCell ref="AF27:AF32"/>
    <mergeCell ref="AL27:AL32"/>
    <mergeCell ref="AR27:AR32"/>
    <mergeCell ref="AI26:AI33"/>
    <mergeCell ref="AP33:AQ33"/>
    <mergeCell ref="AD33:AE33"/>
    <mergeCell ref="AJ33:AK33"/>
    <mergeCell ref="AO26:AO33"/>
    <mergeCell ref="AU26:AU33"/>
    <mergeCell ref="BA26:BA33"/>
    <mergeCell ref="E33:E34"/>
    <mergeCell ref="F33:G33"/>
    <mergeCell ref="L33:M33"/>
    <mergeCell ref="R33:S33"/>
    <mergeCell ref="X33:Y33"/>
    <mergeCell ref="AV33:AW33"/>
    <mergeCell ref="BB33:BC33"/>
    <mergeCell ref="BH33:BI33"/>
    <mergeCell ref="BN33:BO33"/>
    <mergeCell ref="BM26:BM33"/>
    <mergeCell ref="AX27:AX32"/>
    <mergeCell ref="BD27:BD32"/>
    <mergeCell ref="BJ27:BJ32"/>
    <mergeCell ref="BG26:BG3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>
      <selection activeCell="F15" sqref="F15"/>
    </sheetView>
  </sheetViews>
  <sheetFormatPr defaultColWidth="11" defaultRowHeight="15.75"/>
  <sheetData>
    <row r="1" spans="1:32" s="88" customFormat="1" ht="15">
      <c r="A1" s="78"/>
      <c r="B1" s="79" t="s">
        <v>0</v>
      </c>
      <c r="C1" s="80"/>
      <c r="D1" s="81"/>
      <c r="E1" s="81"/>
      <c r="F1" s="82"/>
      <c r="G1" s="83"/>
      <c r="H1" s="79"/>
      <c r="I1" s="79"/>
      <c r="J1" s="80" t="s">
        <v>1</v>
      </c>
      <c r="K1" s="80"/>
      <c r="L1" s="80"/>
      <c r="M1" s="80" t="s">
        <v>2</v>
      </c>
      <c r="N1" s="84"/>
      <c r="O1" s="80"/>
      <c r="P1" s="84"/>
      <c r="Q1" s="84"/>
      <c r="R1" s="84"/>
      <c r="S1" s="80" t="s">
        <v>3</v>
      </c>
      <c r="T1" s="85"/>
      <c r="U1" s="85"/>
      <c r="V1" s="80" t="s">
        <v>4</v>
      </c>
      <c r="W1" s="80"/>
      <c r="X1" s="80"/>
      <c r="Y1" s="81" t="s">
        <v>5</v>
      </c>
      <c r="Z1" s="86"/>
      <c r="AA1" s="86" t="s">
        <v>6</v>
      </c>
      <c r="AB1" s="86"/>
      <c r="AC1" s="86"/>
      <c r="AD1" s="86"/>
      <c r="AE1" s="86"/>
      <c r="AF1" s="87" t="s">
        <v>7</v>
      </c>
    </row>
    <row r="2" spans="1:32" s="88" customFormat="1" ht="15">
      <c r="A2" s="89" t="s">
        <v>331</v>
      </c>
      <c r="B2" s="90" t="s">
        <v>9</v>
      </c>
      <c r="C2" s="91" t="s">
        <v>10</v>
      </c>
      <c r="D2" s="92" t="s">
        <v>11</v>
      </c>
      <c r="E2" s="92" t="s">
        <v>12</v>
      </c>
      <c r="F2" s="92" t="s">
        <v>13</v>
      </c>
      <c r="G2" s="90" t="s">
        <v>14</v>
      </c>
      <c r="H2" s="91" t="s">
        <v>15</v>
      </c>
      <c r="I2" s="91" t="s">
        <v>332</v>
      </c>
      <c r="J2" s="90" t="s">
        <v>16</v>
      </c>
      <c r="K2" s="90" t="s">
        <v>17</v>
      </c>
      <c r="L2" s="90" t="s">
        <v>18</v>
      </c>
      <c r="M2" s="91" t="s">
        <v>19</v>
      </c>
      <c r="N2" s="93" t="s">
        <v>11</v>
      </c>
      <c r="O2" s="91" t="s">
        <v>20</v>
      </c>
      <c r="P2" s="93" t="s">
        <v>21</v>
      </c>
      <c r="Q2" s="93" t="s">
        <v>22</v>
      </c>
      <c r="R2" s="93" t="s">
        <v>23</v>
      </c>
      <c r="S2" s="91" t="s">
        <v>24</v>
      </c>
      <c r="T2" s="94" t="s">
        <v>25</v>
      </c>
      <c r="U2" s="94" t="s">
        <v>26</v>
      </c>
      <c r="V2" s="91" t="s">
        <v>27</v>
      </c>
      <c r="W2" s="91" t="s">
        <v>28</v>
      </c>
      <c r="X2" s="91" t="s">
        <v>29</v>
      </c>
      <c r="Y2" s="92" t="s">
        <v>30</v>
      </c>
      <c r="Z2" s="90" t="s">
        <v>31</v>
      </c>
      <c r="AA2" s="90" t="s">
        <v>32</v>
      </c>
      <c r="AB2" s="90" t="s">
        <v>33</v>
      </c>
      <c r="AC2" s="90" t="s">
        <v>34</v>
      </c>
      <c r="AD2" s="90" t="s">
        <v>35</v>
      </c>
      <c r="AE2" s="90" t="s">
        <v>36</v>
      </c>
      <c r="AF2" s="95"/>
    </row>
    <row r="3" spans="1:32" s="88" customFormat="1" ht="15">
      <c r="A3" s="78">
        <v>10</v>
      </c>
      <c r="B3" s="90">
        <v>15</v>
      </c>
      <c r="C3" s="96" t="s">
        <v>79</v>
      </c>
      <c r="D3" s="97"/>
      <c r="E3" s="97"/>
      <c r="F3" s="97"/>
      <c r="G3" s="78">
        <v>800</v>
      </c>
      <c r="H3" s="96">
        <v>18</v>
      </c>
      <c r="I3" s="96">
        <f>G3*H3</f>
        <v>14400</v>
      </c>
      <c r="J3" s="96">
        <v>1</v>
      </c>
      <c r="K3" s="96">
        <v>2</v>
      </c>
      <c r="L3" s="96">
        <v>4</v>
      </c>
      <c r="M3" s="96"/>
      <c r="N3" s="97"/>
      <c r="O3" s="96"/>
      <c r="P3" s="97"/>
      <c r="Q3" s="97"/>
      <c r="R3" s="97"/>
      <c r="S3" s="98"/>
      <c r="T3" s="98"/>
      <c r="U3" s="98"/>
      <c r="V3" s="96" t="s">
        <v>80</v>
      </c>
      <c r="W3" s="96" t="s">
        <v>58</v>
      </c>
      <c r="X3" s="96" t="s">
        <v>45</v>
      </c>
      <c r="Y3" s="97">
        <v>17</v>
      </c>
      <c r="Z3" s="96">
        <v>1130</v>
      </c>
      <c r="AA3" s="96"/>
      <c r="AB3" s="96"/>
      <c r="AC3" s="96"/>
      <c r="AD3" s="96"/>
      <c r="AE3" s="96"/>
      <c r="AF3" s="99"/>
    </row>
    <row r="4" spans="1:32" s="88" customFormat="1" ht="15">
      <c r="A4" s="78">
        <v>10</v>
      </c>
      <c r="B4" s="90">
        <v>19</v>
      </c>
      <c r="C4" s="96" t="s">
        <v>85</v>
      </c>
      <c r="D4" s="97"/>
      <c r="E4" s="97"/>
      <c r="F4" s="97"/>
      <c r="G4" s="78">
        <v>1257</v>
      </c>
      <c r="H4" s="96" t="s">
        <v>86</v>
      </c>
      <c r="I4" s="96"/>
      <c r="J4" s="96">
        <v>1</v>
      </c>
      <c r="K4" s="96">
        <v>0</v>
      </c>
      <c r="L4" s="96">
        <v>3</v>
      </c>
      <c r="M4" s="96"/>
      <c r="N4" s="97"/>
      <c r="O4" s="96"/>
      <c r="P4" s="97"/>
      <c r="Q4" s="97"/>
      <c r="R4" s="97"/>
      <c r="S4" s="98"/>
      <c r="T4" s="98"/>
      <c r="U4" s="98"/>
      <c r="V4" s="96" t="s">
        <v>80</v>
      </c>
      <c r="W4" s="96" t="s">
        <v>65</v>
      </c>
      <c r="X4" s="96" t="s">
        <v>45</v>
      </c>
      <c r="Y4" s="97">
        <v>18</v>
      </c>
      <c r="Z4" s="96">
        <v>1350</v>
      </c>
      <c r="AA4" s="96"/>
      <c r="AB4" s="96"/>
      <c r="AC4" s="96"/>
      <c r="AD4" s="96"/>
      <c r="AE4" s="96"/>
      <c r="AF4" s="99"/>
    </row>
    <row r="5" spans="1:32" s="88" customFormat="1" ht="15">
      <c r="A5" s="78">
        <v>9</v>
      </c>
      <c r="B5" s="90">
        <v>25</v>
      </c>
      <c r="C5" s="96" t="s">
        <v>94</v>
      </c>
      <c r="D5" s="97"/>
      <c r="E5" s="97"/>
      <c r="F5" s="97"/>
      <c r="G5" s="78">
        <v>165</v>
      </c>
      <c r="H5" s="96">
        <v>16</v>
      </c>
      <c r="I5" s="96">
        <f t="shared" ref="I5:I11" si="0">G5*H5</f>
        <v>2640</v>
      </c>
      <c r="J5" s="96">
        <v>0</v>
      </c>
      <c r="K5" s="96">
        <v>0</v>
      </c>
      <c r="L5" s="96">
        <v>3</v>
      </c>
      <c r="M5" s="96"/>
      <c r="N5" s="97"/>
      <c r="O5" s="96"/>
      <c r="P5" s="97"/>
      <c r="Q5" s="97"/>
      <c r="R5" s="97"/>
      <c r="S5" s="98"/>
      <c r="T5" s="98"/>
      <c r="U5" s="98"/>
      <c r="V5" s="96" t="s">
        <v>57</v>
      </c>
      <c r="W5" s="96" t="s">
        <v>58</v>
      </c>
      <c r="X5" s="96" t="s">
        <v>45</v>
      </c>
      <c r="Y5" s="97">
        <v>17</v>
      </c>
      <c r="Z5" s="96">
        <v>1540</v>
      </c>
      <c r="AA5" s="96"/>
      <c r="AB5" s="96"/>
      <c r="AC5" s="96"/>
      <c r="AD5" s="96"/>
      <c r="AE5" s="96"/>
      <c r="AF5" s="99" t="s">
        <v>95</v>
      </c>
    </row>
    <row r="6" spans="1:32" s="88" customFormat="1" ht="15">
      <c r="A6" s="78">
        <v>9</v>
      </c>
      <c r="B6" s="90">
        <v>26</v>
      </c>
      <c r="C6" s="96" t="s">
        <v>333</v>
      </c>
      <c r="D6" s="97"/>
      <c r="E6" s="97"/>
      <c r="F6" s="97"/>
      <c r="G6" s="78">
        <v>426</v>
      </c>
      <c r="H6" s="96">
        <v>120</v>
      </c>
      <c r="I6" s="96">
        <f t="shared" si="0"/>
        <v>51120</v>
      </c>
      <c r="J6" s="96">
        <v>0</v>
      </c>
      <c r="K6" s="96">
        <v>0</v>
      </c>
      <c r="L6" s="96">
        <v>0</v>
      </c>
      <c r="M6" s="96"/>
      <c r="N6" s="97"/>
      <c r="O6" s="96"/>
      <c r="P6" s="97"/>
      <c r="Q6" s="97"/>
      <c r="R6" s="97"/>
      <c r="S6" s="98"/>
      <c r="T6" s="98"/>
      <c r="U6" s="98"/>
      <c r="V6" s="96" t="s">
        <v>57</v>
      </c>
      <c r="W6" s="96" t="s">
        <v>58</v>
      </c>
      <c r="X6" s="96" t="s">
        <v>45</v>
      </c>
      <c r="Y6" s="97">
        <v>16</v>
      </c>
      <c r="Z6" s="96">
        <v>1620</v>
      </c>
      <c r="AA6" s="96"/>
      <c r="AB6" s="96"/>
      <c r="AC6" s="96"/>
      <c r="AD6" s="96"/>
      <c r="AE6" s="96"/>
      <c r="AF6" s="99" t="s">
        <v>95</v>
      </c>
    </row>
    <row r="7" spans="1:32" s="88" customFormat="1" ht="15">
      <c r="A7" s="78">
        <v>9</v>
      </c>
      <c r="B7" s="90">
        <v>30</v>
      </c>
      <c r="C7" s="96" t="s">
        <v>101</v>
      </c>
      <c r="D7" s="97"/>
      <c r="E7" s="97"/>
      <c r="F7" s="97"/>
      <c r="G7" s="78">
        <v>61</v>
      </c>
      <c r="H7" s="96">
        <v>2</v>
      </c>
      <c r="I7" s="96">
        <f t="shared" si="0"/>
        <v>122</v>
      </c>
      <c r="J7" s="96">
        <v>1</v>
      </c>
      <c r="K7" s="96">
        <v>1</v>
      </c>
      <c r="L7" s="96">
        <v>1</v>
      </c>
      <c r="M7" s="96"/>
      <c r="N7" s="97"/>
      <c r="O7" s="96"/>
      <c r="P7" s="97"/>
      <c r="Q7" s="97"/>
      <c r="R7" s="97"/>
      <c r="S7" s="98"/>
      <c r="T7" s="98"/>
      <c r="U7" s="98"/>
      <c r="V7" s="96" t="s">
        <v>57</v>
      </c>
      <c r="W7" s="96" t="s">
        <v>45</v>
      </c>
      <c r="X7" s="96" t="s">
        <v>102</v>
      </c>
      <c r="Y7" s="97">
        <v>13</v>
      </c>
      <c r="Z7" s="96">
        <v>945</v>
      </c>
      <c r="AA7" s="96"/>
      <c r="AB7" s="96"/>
      <c r="AC7" s="96"/>
      <c r="AD7" s="96"/>
      <c r="AE7" s="96"/>
      <c r="AF7" s="99"/>
    </row>
    <row r="8" spans="1:32" s="88" customFormat="1" ht="15">
      <c r="A8" s="78">
        <v>8</v>
      </c>
      <c r="B8" s="90">
        <v>33.5</v>
      </c>
      <c r="C8" s="96" t="s">
        <v>107</v>
      </c>
      <c r="D8" s="97">
        <v>2.2000000000000002</v>
      </c>
      <c r="E8" s="97">
        <v>1</v>
      </c>
      <c r="F8" s="97"/>
      <c r="G8" s="78">
        <v>963</v>
      </c>
      <c r="H8" s="96">
        <v>14</v>
      </c>
      <c r="I8" s="96">
        <f t="shared" si="0"/>
        <v>13482</v>
      </c>
      <c r="J8" s="96">
        <v>2</v>
      </c>
      <c r="K8" s="96">
        <v>3</v>
      </c>
      <c r="L8" s="96">
        <v>3</v>
      </c>
      <c r="M8" s="100"/>
      <c r="N8" s="101"/>
      <c r="O8" s="100"/>
      <c r="P8" s="101"/>
      <c r="Q8" s="101"/>
      <c r="R8" s="101"/>
      <c r="S8" s="98">
        <f t="shared" ref="S8:S11" si="1">T8+U8</f>
        <v>0</v>
      </c>
      <c r="T8" s="98">
        <v>0</v>
      </c>
      <c r="U8" s="98">
        <v>0</v>
      </c>
      <c r="V8" s="96"/>
      <c r="W8" s="96"/>
      <c r="X8" s="96"/>
      <c r="Y8" s="97">
        <v>17</v>
      </c>
      <c r="Z8" s="96">
        <v>1100</v>
      </c>
      <c r="AA8" s="96"/>
      <c r="AB8" s="96"/>
      <c r="AC8" s="96"/>
      <c r="AD8" s="96"/>
      <c r="AE8" s="96"/>
      <c r="AF8" s="99" t="s">
        <v>108</v>
      </c>
    </row>
    <row r="9" spans="1:32" s="88" customFormat="1" ht="15">
      <c r="A9" s="78">
        <v>1</v>
      </c>
      <c r="B9" s="90">
        <v>116</v>
      </c>
      <c r="C9" s="96" t="s">
        <v>218</v>
      </c>
      <c r="D9" s="97">
        <v>1.9</v>
      </c>
      <c r="E9" s="97">
        <v>0.8</v>
      </c>
      <c r="F9" s="97"/>
      <c r="G9" s="78">
        <v>103</v>
      </c>
      <c r="H9" s="96">
        <v>4.4000000000000004</v>
      </c>
      <c r="I9" s="96">
        <f t="shared" si="0"/>
        <v>453.20000000000005</v>
      </c>
      <c r="J9" s="96">
        <v>0</v>
      </c>
      <c r="K9" s="96">
        <v>1</v>
      </c>
      <c r="L9" s="96">
        <v>2</v>
      </c>
      <c r="M9" s="100"/>
      <c r="N9" s="101"/>
      <c r="O9" s="100"/>
      <c r="P9" s="101"/>
      <c r="Q9" s="101"/>
      <c r="R9" s="101"/>
      <c r="S9" s="98">
        <f t="shared" si="1"/>
        <v>0</v>
      </c>
      <c r="T9" s="98">
        <v>0</v>
      </c>
      <c r="U9" s="98">
        <v>0</v>
      </c>
      <c r="V9" s="96" t="s">
        <v>57</v>
      </c>
      <c r="W9" s="96" t="s">
        <v>41</v>
      </c>
      <c r="X9" s="96" t="s">
        <v>45</v>
      </c>
      <c r="Y9" s="97">
        <v>13</v>
      </c>
      <c r="Z9" s="96">
        <v>1530</v>
      </c>
      <c r="AA9" s="96"/>
      <c r="AB9" s="96"/>
      <c r="AC9" s="96"/>
      <c r="AD9" s="96"/>
      <c r="AE9" s="96"/>
      <c r="AF9" s="99"/>
    </row>
    <row r="10" spans="1:32" s="88" customFormat="1" ht="15">
      <c r="A10" s="78">
        <v>1</v>
      </c>
      <c r="B10" s="90">
        <v>124</v>
      </c>
      <c r="C10" s="96" t="s">
        <v>227</v>
      </c>
      <c r="D10" s="97">
        <v>2.4</v>
      </c>
      <c r="E10" s="97">
        <v>1.1000000000000001</v>
      </c>
      <c r="F10" s="97"/>
      <c r="G10" s="96">
        <v>560</v>
      </c>
      <c r="H10" s="96">
        <v>11</v>
      </c>
      <c r="I10" s="96">
        <f t="shared" si="0"/>
        <v>6160</v>
      </c>
      <c r="J10" s="96">
        <v>2</v>
      </c>
      <c r="K10" s="96">
        <v>1</v>
      </c>
      <c r="L10" s="96">
        <v>1</v>
      </c>
      <c r="M10" s="100"/>
      <c r="N10" s="101"/>
      <c r="O10" s="100"/>
      <c r="P10" s="101"/>
      <c r="Q10" s="101"/>
      <c r="R10" s="101"/>
      <c r="S10" s="98">
        <f t="shared" si="1"/>
        <v>0</v>
      </c>
      <c r="T10" s="98">
        <v>0</v>
      </c>
      <c r="U10" s="98">
        <v>0</v>
      </c>
      <c r="V10" s="96" t="s">
        <v>57</v>
      </c>
      <c r="W10" s="96" t="s">
        <v>62</v>
      </c>
      <c r="X10" s="96" t="s">
        <v>228</v>
      </c>
      <c r="Y10" s="97">
        <v>13</v>
      </c>
      <c r="Z10" s="96">
        <v>1210</v>
      </c>
      <c r="AA10" s="96">
        <v>80</v>
      </c>
      <c r="AB10" s="96">
        <v>20</v>
      </c>
      <c r="AC10" s="96"/>
      <c r="AD10" s="96"/>
      <c r="AE10" s="96"/>
      <c r="AF10" s="99"/>
    </row>
    <row r="11" spans="1:32" s="88" customFormat="1" ht="15">
      <c r="A11" s="78">
        <v>1</v>
      </c>
      <c r="B11" s="90">
        <v>132</v>
      </c>
      <c r="C11" s="96" t="s">
        <v>236</v>
      </c>
      <c r="D11" s="97" t="s">
        <v>237</v>
      </c>
      <c r="E11" s="97">
        <v>1.9</v>
      </c>
      <c r="F11" s="97"/>
      <c r="G11" s="78">
        <v>1777</v>
      </c>
      <c r="H11" s="96">
        <v>45</v>
      </c>
      <c r="I11" s="96">
        <f t="shared" si="0"/>
        <v>79965</v>
      </c>
      <c r="J11" s="96">
        <v>7</v>
      </c>
      <c r="K11" s="96">
        <v>10</v>
      </c>
      <c r="L11" s="96">
        <v>20</v>
      </c>
      <c r="M11" s="100"/>
      <c r="N11" s="101"/>
      <c r="O11" s="100"/>
      <c r="P11" s="101"/>
      <c r="Q11" s="101"/>
      <c r="R11" s="101"/>
      <c r="S11" s="98">
        <f t="shared" si="1"/>
        <v>0</v>
      </c>
      <c r="T11" s="98">
        <v>0</v>
      </c>
      <c r="U11" s="98">
        <v>0</v>
      </c>
      <c r="V11" s="96" t="s">
        <v>57</v>
      </c>
      <c r="W11" s="96" t="s">
        <v>45</v>
      </c>
      <c r="X11" s="96" t="s">
        <v>62</v>
      </c>
      <c r="Y11" s="97">
        <v>16.5</v>
      </c>
      <c r="Z11" s="96">
        <v>1515</v>
      </c>
      <c r="AA11" s="96">
        <v>80</v>
      </c>
      <c r="AB11" s="96">
        <v>20</v>
      </c>
      <c r="AC11" s="96"/>
      <c r="AD11" s="96"/>
      <c r="AE11" s="96"/>
      <c r="AF11" s="99"/>
    </row>
    <row r="12" spans="1:32" s="88" customFormat="1" ht="20.100000000000001" customHeight="1">
      <c r="A12" s="102"/>
      <c r="G12" s="103"/>
      <c r="T12" s="104"/>
      <c r="U12" s="104"/>
      <c r="AA12" s="105"/>
      <c r="AB12" s="105"/>
      <c r="AC12" s="105"/>
      <c r="AD12" s="105"/>
      <c r="AE12" s="10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Complete Data Set</vt:lpstr>
      <vt:lpstr>Pebble Count</vt:lpstr>
      <vt:lpstr>Special Cases</vt:lpstr>
    </vt:vector>
  </TitlesOfParts>
  <Company>Inter-Fluve,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Graca</dc:creator>
  <cp:lastModifiedBy>Gardner</cp:lastModifiedBy>
  <dcterms:created xsi:type="dcterms:W3CDTF">2015-02-04T16:43:45Z</dcterms:created>
  <dcterms:modified xsi:type="dcterms:W3CDTF">2015-02-19T23:15:29Z</dcterms:modified>
</cp:coreProperties>
</file>